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II - 2026\Jezici\"/>
    </mc:Choice>
  </mc:AlternateContent>
  <xr:revisionPtr revIDLastSave="0" documentId="13_ncr:1_{853CBA28-60A5-4F70-A2EA-3F47F4FF158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21" l="1"/>
  <c r="C37" i="21"/>
  <c r="C32" i="21"/>
  <c r="E32" i="23"/>
  <c r="C38" i="23"/>
  <c r="C37" i="23"/>
  <c r="C32" i="23"/>
  <c r="E32" i="22"/>
  <c r="C32" i="22"/>
  <c r="E33" i="22" l="1"/>
  <c r="E37" i="22" s="1"/>
  <c r="C33" i="22"/>
  <c r="C37" i="22" s="1"/>
  <c r="E37" i="23"/>
  <c r="E38" i="23" s="1"/>
  <c r="D35" i="23"/>
  <c r="E38" i="22" l="1"/>
  <c r="C38" i="22"/>
  <c r="D19" i="22" s="1"/>
  <c r="D27" i="23"/>
  <c r="D34" i="23"/>
  <c r="D36" i="23"/>
  <c r="D33" i="23"/>
  <c r="D16" i="23"/>
  <c r="D28" i="23"/>
  <c r="D17" i="23"/>
  <c r="D29" i="23"/>
  <c r="D18" i="23"/>
  <c r="D30" i="23"/>
  <c r="D19" i="23"/>
  <c r="D31" i="23"/>
  <c r="D20" i="23"/>
  <c r="D22" i="23"/>
  <c r="D14" i="23"/>
  <c r="D26" i="23"/>
  <c r="D21" i="23"/>
  <c r="D23" i="23"/>
  <c r="D24" i="23"/>
  <c r="D25" i="23"/>
  <c r="D15" i="23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2" i="21" l="1"/>
  <c r="D30" i="22"/>
  <c r="D20" i="22"/>
  <c r="D14" i="22"/>
  <c r="D27" i="22"/>
  <c r="D29" i="22"/>
  <c r="D31" i="22"/>
  <c r="D23" i="22"/>
  <c r="D26" i="22"/>
  <c r="D35" i="22"/>
  <c r="D25" i="22"/>
  <c r="D17" i="22"/>
  <c r="D32" i="22"/>
  <c r="D18" i="22"/>
  <c r="D22" i="22"/>
  <c r="D34" i="22"/>
  <c r="D21" i="22"/>
  <c r="D33" i="22"/>
  <c r="D24" i="22"/>
  <c r="D16" i="22"/>
  <c r="D28" i="22"/>
  <c r="D36" i="22"/>
  <c r="D15" i="22"/>
  <c r="D37" i="22"/>
  <c r="E33" i="21"/>
  <c r="E37" i="21" s="1"/>
  <c r="F32" i="22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D38" i="22" l="1"/>
  <c r="E38" i="2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2" i="23" l="1"/>
  <c r="D37" i="23"/>
  <c r="D38" i="23" l="1"/>
</calcChain>
</file>

<file path=xl/sharedStrings.xml><?xml version="1.0" encoding="utf-8"?>
<sst xmlns="http://schemas.openxmlformats.org/spreadsheetml/2006/main" count="331" uniqueCount="76">
  <si>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</si>
  <si>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</si>
  <si>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</si>
  <si>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</si>
  <si>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</si>
  <si>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</si>
  <si>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</si>
  <si>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</si>
  <si>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</si>
  <si>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</si>
  <si>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</si>
  <si>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</si>
  <si>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</si>
  <si>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</si>
  <si>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</si>
  <si>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</si>
  <si>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</si>
  <si>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</si>
  <si>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</si>
  <si>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</si>
  <si>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</si>
  <si>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</si>
  <si>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</si>
  <si>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</si>
  <si>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</si>
  <si>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</si>
  <si>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</si>
  <si>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</si>
  <si>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</si>
  <si>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</si>
  <si>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</si>
  <si>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</si>
  <si>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</si>
  <si>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</si>
  <si>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</si>
  <si>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</si>
  <si>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</si>
  <si>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</si>
  <si>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</si>
  <si>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</si>
  <si>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</si>
  <si>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</si>
  <si>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</si>
  <si>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</si>
  <si>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</si>
  <si>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</si>
  <si>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</si>
  <si>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</si>
  <si>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</si>
  <si>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</si>
  <si>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</si>
  <si>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</si>
  <si>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</si>
  <si>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</si>
  <si>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</si>
  <si>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</si>
  <si>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</si>
  <si>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</si>
  <si>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</si>
  <si>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</si>
  <si>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</si>
  <si>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</si>
  <si>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</si>
  <si>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</si>
  <si>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</si>
  <si>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</si>
  <si>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</si>
  <si>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</si>
  <si>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</si>
  <si>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</si>
  <si>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PREMIJA PO VRSTAMA OSIGURANJA U BOSNI I HERCEGOVINI*</t>
  </si>
  <si>
    <t>*Podaci su dati na osnovu nerevidiranih izvještaja društava za sjedištem u Federaciji Bosne i Hercegovine i Republici Srpskoj.</t>
  </si>
  <si>
    <t>I-III-2025</t>
  </si>
  <si>
    <t>I-III-2026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</si>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</sst>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167" fontId="11" fillId="0" borderId="0" xfId="0" applyNumberFormat="1" applyFont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43" fillId="0" borderId="0" xfId="0" applyFont="1" applyAlignment="1">
      <alignment horizontal="right" vertical="center"/>
    </xf>
    <xf numFmtId="4" fontId="44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tabSelected="1" showRuler="0" view="pageLayout" topLeftCell="A13" zoomScaleNormal="70" workbookViewId="0">
      <selection activeCell="B39" sqref="B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70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40</v>
      </c>
      <c r="C14" s="48">
        <f>FBiH!C14+RS!C14</f>
        <v>18393002</v>
      </c>
      <c r="D14" s="84">
        <f t="shared" ref="D14:D37" si="0">C14/C$38*100</f>
        <v>6.6796612993362325</v>
      </c>
      <c r="E14" s="48">
        <f>FBiH!E14+RS!E14</f>
        <v>20419832</v>
      </c>
      <c r="F14" s="84">
        <f t="shared" ref="F14:F37" si="1">E14/E$38*100</f>
        <v>6.9342307847211666</v>
      </c>
    </row>
    <row r="15" spans="1:6" s="1" customFormat="1" ht="17.100000000000001" customHeight="1" x14ac:dyDescent="0.2">
      <c r="A15" s="22" t="s">
        <v>1</v>
      </c>
      <c r="B15" s="12" t="s">
        <v>41</v>
      </c>
      <c r="C15" s="48">
        <f>FBiH!C15+RS!C15</f>
        <v>5634032</v>
      </c>
      <c r="D15" s="85">
        <f t="shared" si="0"/>
        <v>2.0460730396061453</v>
      </c>
      <c r="E15" s="48">
        <f>FBiH!E15+RS!E15</f>
        <v>6051057</v>
      </c>
      <c r="F15" s="85">
        <f t="shared" si="1"/>
        <v>2.0548369707205483</v>
      </c>
    </row>
    <row r="16" spans="1:6" s="1" customFormat="1" ht="17.100000000000001" customHeight="1" x14ac:dyDescent="0.2">
      <c r="A16" s="22" t="s">
        <v>2</v>
      </c>
      <c r="B16" s="12" t="s">
        <v>42</v>
      </c>
      <c r="C16" s="48">
        <f>FBiH!C16+RS!C16</f>
        <v>32223975</v>
      </c>
      <c r="D16" s="85">
        <f t="shared" si="0"/>
        <v>11.702561589363079</v>
      </c>
      <c r="E16" s="48">
        <f>FBiH!E16+RS!E16</f>
        <v>35120096</v>
      </c>
      <c r="F16" s="85">
        <f t="shared" si="1"/>
        <v>11.926192676098546</v>
      </c>
    </row>
    <row r="17" spans="1:6" s="1" customFormat="1" ht="17.100000000000001" customHeight="1" x14ac:dyDescent="0.2">
      <c r="A17" s="19" t="s">
        <v>3</v>
      </c>
      <c r="B17" s="12" t="s">
        <v>43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44</v>
      </c>
      <c r="C18" s="48">
        <f>FBiH!C18+RS!C18</f>
        <v>6470</v>
      </c>
      <c r="D18" s="85">
        <f t="shared" si="0"/>
        <v>2.3496658461030682E-3</v>
      </c>
      <c r="E18" s="48">
        <f>FBiH!E18+RS!E18</f>
        <v>1580.34</v>
      </c>
      <c r="F18" s="85">
        <f t="shared" si="1"/>
        <v>5.3665682843650466E-4</v>
      </c>
    </row>
    <row r="19" spans="1:6" s="1" customFormat="1" ht="17.100000000000001" customHeight="1" x14ac:dyDescent="0.2">
      <c r="A19" s="19" t="s">
        <v>5</v>
      </c>
      <c r="B19" s="12" t="s">
        <v>45</v>
      </c>
      <c r="C19" s="48">
        <f>FBiH!C19+RS!C19</f>
        <v>100</v>
      </c>
      <c r="D19" s="85">
        <f t="shared" si="0"/>
        <v>3.6316319105147887E-5</v>
      </c>
      <c r="E19" s="48">
        <f>FBiH!E19+RS!E19</f>
        <v>321</v>
      </c>
      <c r="F19" s="85">
        <f t="shared" si="1"/>
        <v>1.0900618976177152E-4</v>
      </c>
    </row>
    <row r="20" spans="1:6" s="1" customFormat="1" ht="17.100000000000001" customHeight="1" x14ac:dyDescent="0.2">
      <c r="A20" s="19" t="s">
        <v>6</v>
      </c>
      <c r="B20" s="12" t="s">
        <v>46</v>
      </c>
      <c r="C20" s="48">
        <f>FBiH!C20+RS!C20</f>
        <v>2072800</v>
      </c>
      <c r="D20" s="85">
        <f t="shared" si="0"/>
        <v>0.75276466241150541</v>
      </c>
      <c r="E20" s="48">
        <f>FBiH!E20+RS!E20</f>
        <v>2363235</v>
      </c>
      <c r="F20" s="85">
        <f t="shared" si="1"/>
        <v>0.80251477526996928</v>
      </c>
    </row>
    <row r="21" spans="1:6" s="1" customFormat="1" ht="17.100000000000001" customHeight="1" x14ac:dyDescent="0.2">
      <c r="A21" s="19" t="s">
        <v>7</v>
      </c>
      <c r="B21" s="12" t="s">
        <v>47</v>
      </c>
      <c r="C21" s="48">
        <f>FBiH!C21+RS!C21</f>
        <v>14054597</v>
      </c>
      <c r="D21" s="85">
        <f t="shared" si="0"/>
        <v>5.1041122954625413</v>
      </c>
      <c r="E21" s="48">
        <f>FBiH!E21+RS!E21</f>
        <v>16693618</v>
      </c>
      <c r="F21" s="85">
        <f t="shared" si="1"/>
        <v>5.668871313141822</v>
      </c>
    </row>
    <row r="22" spans="1:6" s="1" customFormat="1" ht="17.100000000000001" customHeight="1" x14ac:dyDescent="0.2">
      <c r="A22" s="19" t="s">
        <v>8</v>
      </c>
      <c r="B22" s="12" t="s">
        <v>48</v>
      </c>
      <c r="C22" s="48">
        <f>FBiH!C22+RS!C22</f>
        <v>17292283</v>
      </c>
      <c r="D22" s="85">
        <f t="shared" si="0"/>
        <v>6.279920674845239</v>
      </c>
      <c r="E22" s="48">
        <f>FBiH!E22+RS!E22</f>
        <v>15152329</v>
      </c>
      <c r="F22" s="85">
        <f t="shared" si="1"/>
        <v>5.1454755461270842</v>
      </c>
    </row>
    <row r="23" spans="1:6" s="1" customFormat="1" ht="17.100000000000001" customHeight="1" x14ac:dyDescent="0.2">
      <c r="A23" s="19" t="s">
        <v>9</v>
      </c>
      <c r="B23" s="12" t="s">
        <v>49</v>
      </c>
      <c r="C23" s="48">
        <f>FBiH!C23+RS!C23</f>
        <v>123491349</v>
      </c>
      <c r="D23" s="85">
        <f t="shared" si="0"/>
        <v>44.847512370091849</v>
      </c>
      <c r="E23" s="48">
        <f>FBiH!E23+RS!E23</f>
        <v>131979219</v>
      </c>
      <c r="F23" s="85">
        <f t="shared" si="1"/>
        <v>44.817918351789416</v>
      </c>
    </row>
    <row r="24" spans="1:6" s="1" customFormat="1" ht="17.100000000000001" customHeight="1" x14ac:dyDescent="0.2">
      <c r="A24" s="19" t="s">
        <v>10</v>
      </c>
      <c r="B24" s="12" t="s">
        <v>50</v>
      </c>
      <c r="C24" s="48">
        <f>FBiH!C24+RS!C24</f>
        <v>6213</v>
      </c>
      <c r="D24" s="85">
        <f t="shared" si="0"/>
        <v>2.2563329060028381E-3</v>
      </c>
      <c r="E24" s="48">
        <f>FBiH!E24+RS!E24</f>
        <v>5169</v>
      </c>
      <c r="F24" s="85">
        <f>E24/E$38*100</f>
        <v>1.7553052799956295E-3</v>
      </c>
    </row>
    <row r="25" spans="1:6" s="1" customFormat="1" ht="17.100000000000001" customHeight="1" x14ac:dyDescent="0.2">
      <c r="A25" s="19" t="s">
        <v>11</v>
      </c>
      <c r="B25" s="12" t="s">
        <v>51</v>
      </c>
      <c r="C25" s="48">
        <f>FBiH!C25+RS!C25</f>
        <v>4161</v>
      </c>
      <c r="D25" s="85">
        <f t="shared" si="0"/>
        <v>1.5111220379652034E-3</v>
      </c>
      <c r="E25" s="48">
        <f>FBiH!E25+RS!E25</f>
        <v>5250</v>
      </c>
      <c r="F25" s="85">
        <f t="shared" si="1"/>
        <v>1.7828115147953288E-3</v>
      </c>
    </row>
    <row r="26" spans="1:6" s="1" customFormat="1" ht="17.100000000000001" customHeight="1" x14ac:dyDescent="0.2">
      <c r="A26" s="19" t="s">
        <v>12</v>
      </c>
      <c r="B26" s="12" t="s">
        <v>52</v>
      </c>
      <c r="C26" s="48">
        <f>FBiH!C26+RS!C26</f>
        <v>5175022</v>
      </c>
      <c r="D26" s="85">
        <f t="shared" si="0"/>
        <v>1.879377503281606</v>
      </c>
      <c r="E26" s="48">
        <f>FBiH!E26+RS!E26</f>
        <v>5502997</v>
      </c>
      <c r="F26" s="85">
        <f t="shared" si="1"/>
        <v>1.868725031901743</v>
      </c>
    </row>
    <row r="27" spans="1:6" s="1" customFormat="1" ht="17.100000000000001" customHeight="1" x14ac:dyDescent="0.2">
      <c r="A27" s="19" t="s">
        <v>13</v>
      </c>
      <c r="B27" s="12" t="s">
        <v>53</v>
      </c>
      <c r="C27" s="48">
        <f>FBiH!C27+RS!C27</f>
        <v>1666063</v>
      </c>
      <c r="D27" s="85">
        <f t="shared" si="0"/>
        <v>0.60505275557280003</v>
      </c>
      <c r="E27" s="48">
        <f>FBiH!E27+RS!E27</f>
        <v>1746224</v>
      </c>
      <c r="F27" s="85">
        <f t="shared" si="1"/>
        <v>0.59298823897370634</v>
      </c>
    </row>
    <row r="28" spans="1:6" s="1" customFormat="1" ht="17.100000000000001" customHeight="1" x14ac:dyDescent="0.2">
      <c r="A28" s="19" t="s">
        <v>14</v>
      </c>
      <c r="B28" s="12" t="s">
        <v>54</v>
      </c>
      <c r="C28" s="48">
        <f>FBiH!C28+RS!C28</f>
        <v>268212</v>
      </c>
      <c r="D28" s="85">
        <f t="shared" si="0"/>
        <v>9.7404725798299244E-2</v>
      </c>
      <c r="E28" s="48">
        <f>FBiH!E28+RS!E28</f>
        <v>362729</v>
      </c>
      <c r="F28" s="85">
        <f t="shared" si="1"/>
        <v>0.12317665484765615</v>
      </c>
    </row>
    <row r="29" spans="1:6" s="1" customFormat="1" ht="17.100000000000001" customHeight="1" x14ac:dyDescent="0.2">
      <c r="A29" s="19" t="s">
        <v>15</v>
      </c>
      <c r="B29" s="12" t="s">
        <v>55</v>
      </c>
      <c r="C29" s="48">
        <f>FBiH!C29+RS!C29</f>
        <v>3086803</v>
      </c>
      <c r="D29" s="85">
        <f t="shared" si="0"/>
        <v>1.121013227627278</v>
      </c>
      <c r="E29" s="48">
        <f>FBiH!E29+RS!E29</f>
        <v>3302718</v>
      </c>
      <c r="F29" s="85">
        <f t="shared" si="1"/>
        <v>1.1215473677184378</v>
      </c>
    </row>
    <row r="30" spans="1:6" s="1" customFormat="1" ht="17.100000000000001" customHeight="1" x14ac:dyDescent="0.2">
      <c r="A30" s="19" t="s">
        <v>16</v>
      </c>
      <c r="B30" s="12" t="s">
        <v>56</v>
      </c>
      <c r="C30" s="48">
        <f>FBiH!C30+RS!C30</f>
        <v>88834</v>
      </c>
      <c r="D30" s="85">
        <f t="shared" si="0"/>
        <v>3.226123891386707E-2</v>
      </c>
      <c r="E30" s="48">
        <f>FBiH!E30+RS!E30</f>
        <v>104042</v>
      </c>
      <c r="F30" s="85">
        <f t="shared" si="1"/>
        <v>3.5330909642349639E-2</v>
      </c>
    </row>
    <row r="31" spans="1:6" s="1" customFormat="1" ht="17.100000000000001" customHeight="1" x14ac:dyDescent="0.2">
      <c r="A31" s="19" t="s">
        <v>17</v>
      </c>
      <c r="B31" s="12" t="s">
        <v>57</v>
      </c>
      <c r="C31" s="48">
        <f>FBiH!C31+RS!C31</f>
        <v>1006898</v>
      </c>
      <c r="D31" s="85">
        <f t="shared" si="0"/>
        <v>0.36566829074335194</v>
      </c>
      <c r="E31" s="48">
        <f>FBiH!E31+RS!E31</f>
        <v>1128498</v>
      </c>
      <c r="F31" s="85">
        <f t="shared" si="1"/>
        <v>0.38321890072828552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SUM(C14:C31)+1</f>
        <v>224470815</v>
      </c>
      <c r="D32" s="86">
        <f t="shared" si="0"/>
        <v>81.519537473326167</v>
      </c>
      <c r="E32" s="49">
        <f>SUM(E14:E31)-2</f>
        <v>239938912.34</v>
      </c>
      <c r="F32" s="86">
        <f t="shared" si="1"/>
        <v>81.479210622327429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48">
        <f>FBiH!C33+RS!C33</f>
        <v>44358684</v>
      </c>
      <c r="D33" s="85">
        <f t="shared" si="0"/>
        <v>16.109441232284176</v>
      </c>
      <c r="E33" s="48">
        <f>FBiH!E33+RS!E33</f>
        <v>48654209</v>
      </c>
      <c r="F33" s="85">
        <f t="shared" si="1"/>
        <v>16.522149342563527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48">
        <f>FBiH!C34+RS!C34</f>
        <v>36762</v>
      </c>
      <c r="D34" s="85">
        <f t="shared" si="0"/>
        <v>1.3350605229434464E-2</v>
      </c>
      <c r="E34" s="48">
        <f>FBiH!E34+RS!E34</f>
        <v>84151</v>
      </c>
      <c r="F34" s="85">
        <f t="shared" si="1"/>
        <v>2.8576261291722228E-2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48">
        <f>FBiH!C35+RS!C35</f>
        <v>6492043</v>
      </c>
      <c r="D35" s="85">
        <f t="shared" si="0"/>
        <v>2.3576710523234157</v>
      </c>
      <c r="E35" s="48">
        <f>FBiH!E35+RS!E35</f>
        <v>5801417</v>
      </c>
      <c r="F35" s="85">
        <f t="shared" si="1"/>
        <v>1.9700634342341661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48">
        <f>FBiH!C36+RS!C36</f>
        <v>0</v>
      </c>
      <c r="D36" s="85">
        <f t="shared" si="0"/>
        <v>0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SUM(C33:C36)-1</f>
        <v>50887488</v>
      </c>
      <c r="D37" s="86">
        <f t="shared" si="0"/>
        <v>18.48046252667384</v>
      </c>
      <c r="E37" s="51">
        <f>SUM(E33:E36)+1</f>
        <v>54539778</v>
      </c>
      <c r="F37" s="86">
        <f t="shared" si="1"/>
        <v>18.520789377672561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(C32+C37)</f>
        <v>275358303</v>
      </c>
      <c r="D38" s="78">
        <f>D32+D37</f>
        <v>100</v>
      </c>
      <c r="E38" s="25">
        <f>E32+E37</f>
        <v>294478690.34000003</v>
      </c>
      <c r="F38" s="78">
        <f>F32+F37</f>
        <v>99.999999999999986</v>
      </c>
    </row>
    <row r="40" spans="1:6" s="96" customFormat="1" ht="12" x14ac:dyDescent="0.25">
      <c r="A40" s="96" t="s">
        <v>71</v>
      </c>
      <c r="B40" s="98"/>
      <c r="C40" s="99"/>
      <c r="E40" s="99"/>
    </row>
    <row r="41" spans="1:6" s="96" customFormat="1" ht="12" x14ac:dyDescent="0.25">
      <c r="A41" s="96" t="s">
        <v>74</v>
      </c>
      <c r="C41" s="97"/>
      <c r="E41" s="97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showGridLines="0" showRuler="0" view="pageLayout" topLeftCell="A5" zoomScaleNormal="70" workbookViewId="0">
      <selection activeCell="D5" sqref="D5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9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9" s="1" customFormat="1" ht="24.75" customHeight="1" thickBot="1" x14ac:dyDescent="0.25">
      <c r="A13" s="71"/>
      <c r="B13" s="14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40</v>
      </c>
      <c r="C14" s="94">
        <v>11452349</v>
      </c>
      <c r="D14" s="87">
        <f>C14/C$38*100</f>
        <v>5.8536497825332132</v>
      </c>
      <c r="E14" s="94">
        <v>12658986</v>
      </c>
      <c r="F14" s="87">
        <f>E14/E$38*100</f>
        <v>5.9942814236274549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41</v>
      </c>
      <c r="C15" s="94">
        <v>5099620</v>
      </c>
      <c r="D15" s="85">
        <f t="shared" ref="D15:D37" si="0">C15/C$38*100</f>
        <v>2.6065735076709609</v>
      </c>
      <c r="E15" s="94">
        <v>5456083</v>
      </c>
      <c r="F15" s="85">
        <f t="shared" ref="F15:F37" si="1">E15/E$38*100</f>
        <v>2.5835637208753965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42</v>
      </c>
      <c r="C16" s="94">
        <v>26700506</v>
      </c>
      <c r="D16" s="85">
        <f t="shared" si="0"/>
        <v>13.647454434057741</v>
      </c>
      <c r="E16" s="94">
        <v>29124551</v>
      </c>
      <c r="F16" s="85">
        <f t="shared" si="1"/>
        <v>13.791053646065365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43</v>
      </c>
      <c r="C17" s="94">
        <v>0</v>
      </c>
      <c r="D17" s="85">
        <f t="shared" si="0"/>
        <v>0</v>
      </c>
      <c r="E17" s="94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44</v>
      </c>
      <c r="C18" s="94">
        <v>0</v>
      </c>
      <c r="D18" s="85">
        <f t="shared" si="0"/>
        <v>0</v>
      </c>
      <c r="E18" s="94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45</v>
      </c>
      <c r="C19" s="94">
        <v>0</v>
      </c>
      <c r="D19" s="85">
        <f t="shared" si="0"/>
        <v>0</v>
      </c>
      <c r="E19" s="94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46</v>
      </c>
      <c r="C20" s="94">
        <v>1874028</v>
      </c>
      <c r="D20" s="85">
        <f t="shared" si="0"/>
        <v>0.95787367243708266</v>
      </c>
      <c r="E20" s="94">
        <v>1958565</v>
      </c>
      <c r="F20" s="85">
        <f t="shared" si="1"/>
        <v>0.92741944706052326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47</v>
      </c>
      <c r="C21" s="94">
        <v>11370263</v>
      </c>
      <c r="D21" s="85">
        <f t="shared" si="0"/>
        <v>5.811693089102981</v>
      </c>
      <c r="E21" s="94">
        <v>12672927</v>
      </c>
      <c r="F21" s="85">
        <f t="shared" si="1"/>
        <v>6.0008827641555813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48</v>
      </c>
      <c r="C22" s="94">
        <v>9094777</v>
      </c>
      <c r="D22" s="85">
        <f t="shared" si="0"/>
        <v>4.6486218162088901</v>
      </c>
      <c r="E22" s="94">
        <v>8801247</v>
      </c>
      <c r="F22" s="85">
        <f t="shared" si="1"/>
        <v>4.1675653481927277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49</v>
      </c>
      <c r="C23" s="94">
        <v>77077763</v>
      </c>
      <c r="D23" s="85">
        <f t="shared" si="0"/>
        <v>39.396828600237079</v>
      </c>
      <c r="E23" s="94">
        <v>83290771</v>
      </c>
      <c r="F23" s="85">
        <f t="shared" si="1"/>
        <v>39.439835178339585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50</v>
      </c>
      <c r="C24" s="94">
        <v>5125</v>
      </c>
      <c r="D24" s="85">
        <f t="shared" si="0"/>
        <v>2.619546010646612E-3</v>
      </c>
      <c r="E24" s="94">
        <v>3942</v>
      </c>
      <c r="F24" s="85">
        <f t="shared" si="1"/>
        <v>1.8666153333244408E-3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51</v>
      </c>
      <c r="C25" s="94">
        <v>2985</v>
      </c>
      <c r="D25" s="85">
        <f t="shared" si="0"/>
        <v>1.525725822786368E-3</v>
      </c>
      <c r="E25" s="94">
        <v>3450</v>
      </c>
      <c r="F25" s="85">
        <f t="shared" si="1"/>
        <v>1.6336435565624861E-3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52</v>
      </c>
      <c r="C26" s="94">
        <v>3936913</v>
      </c>
      <c r="D26" s="85">
        <f t="shared" si="0"/>
        <v>2.0122779987146897</v>
      </c>
      <c r="E26" s="94">
        <v>4297778</v>
      </c>
      <c r="F26" s="85">
        <f t="shared" si="1"/>
        <v>2.0350832861553645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53</v>
      </c>
      <c r="C27" s="94">
        <v>1195045</v>
      </c>
      <c r="D27" s="85">
        <f t="shared" si="0"/>
        <v>0.61082446093525478</v>
      </c>
      <c r="E27" s="94">
        <v>1066664</v>
      </c>
      <c r="F27" s="85">
        <f t="shared" si="1"/>
        <v>0.50508660017888918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54</v>
      </c>
      <c r="C28" s="94">
        <v>268212</v>
      </c>
      <c r="D28" s="85">
        <f t="shared" si="0"/>
        <v>0.13709144870391202</v>
      </c>
      <c r="E28" s="94">
        <v>362329</v>
      </c>
      <c r="F28" s="85">
        <f t="shared" si="1"/>
        <v>0.17156998150890695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55</v>
      </c>
      <c r="C29" s="94">
        <v>2279245</v>
      </c>
      <c r="D29" s="85">
        <f t="shared" si="0"/>
        <v>1.1649926140558511</v>
      </c>
      <c r="E29" s="94">
        <v>2425377</v>
      </c>
      <c r="F29" s="85">
        <f t="shared" si="1"/>
        <v>1.1484642052999574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56</v>
      </c>
      <c r="C30" s="94">
        <v>54104</v>
      </c>
      <c r="D30" s="85">
        <f t="shared" si="0"/>
        <v>2.7654227777565713E-2</v>
      </c>
      <c r="E30" s="94">
        <v>69179</v>
      </c>
      <c r="F30" s="85">
        <f t="shared" si="1"/>
        <v>3.2757631188242382E-2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57</v>
      </c>
      <c r="C31" s="94">
        <v>786157</v>
      </c>
      <c r="D31" s="85">
        <f t="shared" si="0"/>
        <v>0.40182915767646998</v>
      </c>
      <c r="E31" s="94">
        <v>903798</v>
      </c>
      <c r="F31" s="85">
        <f t="shared" si="1"/>
        <v>0.42796631279248171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58</v>
      </c>
      <c r="C32" s="49">
        <f>SUM(C14:C31)+3</f>
        <v>151197095</v>
      </c>
      <c r="D32" s="86">
        <f t="shared" si="0"/>
        <v>77.281511615337905</v>
      </c>
      <c r="E32" s="49">
        <f>SUM(E14:E31)-2</f>
        <v>163095645</v>
      </c>
      <c r="F32" s="86">
        <f t="shared" si="1"/>
        <v>77.229028857290629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59</v>
      </c>
      <c r="C33" s="95">
        <f>37788915+849030</f>
        <v>38637945</v>
      </c>
      <c r="D33" s="85">
        <f t="shared" si="0"/>
        <v>19.749048718894283</v>
      </c>
      <c r="E33" s="95">
        <f>41996813+929411</f>
        <v>42926224</v>
      </c>
      <c r="F33" s="85">
        <f t="shared" si="1"/>
        <v>20.326420071060276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60</v>
      </c>
      <c r="C34" s="95">
        <v>35747</v>
      </c>
      <c r="D34" s="85">
        <f t="shared" si="0"/>
        <v>1.8271397315626232E-2</v>
      </c>
      <c r="E34" s="95">
        <v>83239</v>
      </c>
      <c r="F34" s="85">
        <f t="shared" si="1"/>
        <v>3.9415320581073846E-2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61</v>
      </c>
      <c r="C35" s="95">
        <v>5773802</v>
      </c>
      <c r="D35" s="85">
        <f t="shared" si="0"/>
        <v>2.9511687795831079</v>
      </c>
      <c r="E35" s="95">
        <v>5079271</v>
      </c>
      <c r="F35" s="85">
        <f t="shared" si="1"/>
        <v>2.4051357510680273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62</v>
      </c>
      <c r="C36" s="95">
        <v>0</v>
      </c>
      <c r="D36" s="85">
        <f t="shared" si="0"/>
        <v>0</v>
      </c>
      <c r="E36" s="95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63</v>
      </c>
      <c r="C37" s="51">
        <f>SUM(C33:C36)-1</f>
        <v>44447493</v>
      </c>
      <c r="D37" s="88">
        <f t="shared" si="0"/>
        <v>22.718488384662088</v>
      </c>
      <c r="E37" s="51">
        <f>SUM(E33:E36)</f>
        <v>48088734</v>
      </c>
      <c r="F37" s="88">
        <f t="shared" si="1"/>
        <v>22.770971142709374</v>
      </c>
    </row>
    <row r="38" spans="1:9" s="1" customFormat="1" ht="17.100000000000001" customHeight="1" x14ac:dyDescent="0.2">
      <c r="A38" s="80" t="s">
        <v>24</v>
      </c>
      <c r="B38" s="81" t="s">
        <v>64</v>
      </c>
      <c r="C38" s="93">
        <f>C32+C37</f>
        <v>195644588</v>
      </c>
      <c r="D38" s="82">
        <f>D32+D37</f>
        <v>100</v>
      </c>
      <c r="E38" s="93">
        <f>E32+E37</f>
        <v>211184379</v>
      </c>
      <c r="F38" s="82">
        <f>F32+F37</f>
        <v>100</v>
      </c>
    </row>
    <row r="40" spans="1:9" s="96" customFormat="1" ht="12" x14ac:dyDescent="0.25">
      <c r="A40" s="100" t="s">
        <v>69</v>
      </c>
      <c r="B40" s="98"/>
      <c r="C40" s="99"/>
      <c r="E40" s="99"/>
    </row>
    <row r="41" spans="1:9" x14ac:dyDescent="0.25">
      <c r="C41" s="38"/>
      <c r="E41" s="38"/>
    </row>
    <row r="42" spans="1:9" x14ac:dyDescent="0.25">
      <c r="C42" s="38"/>
      <c r="E42" s="38"/>
    </row>
    <row r="47" spans="1:9" x14ac:dyDescent="0.25">
      <c r="C47" s="45"/>
      <c r="D47" s="45"/>
      <c r="E47" s="45"/>
      <c r="F47" s="45"/>
    </row>
    <row r="48" spans="1:9" x14ac:dyDescent="0.25">
      <c r="C48" s="45"/>
      <c r="D48" s="45"/>
      <c r="E48" s="45"/>
      <c r="F48" s="45"/>
    </row>
    <row r="49" spans="3:6" x14ac:dyDescent="0.25">
      <c r="C49" s="45"/>
      <c r="D49" s="45"/>
      <c r="E49" s="45"/>
      <c r="F49" s="45"/>
    </row>
    <row r="50" spans="3:6" x14ac:dyDescent="0.25">
      <c r="C50" s="47"/>
      <c r="D50" s="45"/>
      <c r="E50" s="47"/>
      <c r="F50" s="45"/>
    </row>
    <row r="51" spans="3:6" x14ac:dyDescent="0.25">
      <c r="C51" s="47"/>
      <c r="D51" s="45"/>
      <c r="E51" s="47"/>
      <c r="F51" s="45"/>
    </row>
    <row r="52" spans="3:6" x14ac:dyDescent="0.25">
      <c r="C52" s="47"/>
      <c r="D52" s="45"/>
      <c r="E52" s="47"/>
      <c r="F52" s="45"/>
    </row>
    <row r="53" spans="3:6" x14ac:dyDescent="0.25">
      <c r="C53" s="47"/>
      <c r="D53" s="45"/>
      <c r="E53" s="47"/>
      <c r="F53" s="45"/>
    </row>
    <row r="54" spans="3:6" x14ac:dyDescent="0.25">
      <c r="C54" s="47"/>
      <c r="D54" s="45"/>
      <c r="E54" s="47"/>
      <c r="F54" s="45"/>
    </row>
    <row r="55" spans="3:6" x14ac:dyDescent="0.25">
      <c r="C55" s="47"/>
      <c r="D55" s="45"/>
      <c r="E55" s="47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4"/>
      <c r="D63" s="44"/>
      <c r="E63" s="44"/>
      <c r="F63" s="44"/>
    </row>
    <row r="64" spans="3:6" x14ac:dyDescent="0.25">
      <c r="C64" s="44"/>
      <c r="D64" s="44"/>
      <c r="E64" s="44"/>
      <c r="F64" s="44"/>
    </row>
    <row r="65" spans="3:6" x14ac:dyDescent="0.25">
      <c r="C65" s="44"/>
      <c r="D65" s="44"/>
      <c r="E65" s="44"/>
      <c r="F65" s="44"/>
    </row>
    <row r="66" spans="3:6" x14ac:dyDescent="0.25">
      <c r="C66" s="44"/>
      <c r="D66" s="44"/>
      <c r="E66" s="44"/>
      <c r="F66" s="44"/>
    </row>
    <row r="67" spans="3:6" x14ac:dyDescent="0.25">
      <c r="C67" s="44"/>
      <c r="D67" s="44"/>
      <c r="E67" s="44"/>
      <c r="F67" s="44"/>
    </row>
    <row r="68" spans="3:6" x14ac:dyDescent="0.25">
      <c r="C68" s="44"/>
      <c r="D68" s="44"/>
      <c r="E68" s="44"/>
      <c r="F68" s="44"/>
    </row>
    <row r="69" spans="3:6" x14ac:dyDescent="0.25">
      <c r="C69" s="44"/>
      <c r="D69" s="44"/>
      <c r="E69" s="44"/>
      <c r="F69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0:F62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4:A31 A37" numberStoredAsText="1"/>
    <ignoredError sqref="A32:A33 A38" twoDigitTextYear="1" numberStoredAsText="1"/>
    <ignoredError sqref="F14:F38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35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5" t="s">
        <v>36</v>
      </c>
      <c r="H8" s="105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showGridLines="0" showRuler="0" view="pageLayout" topLeftCell="A10" zoomScaleNormal="70" workbookViewId="0">
      <selection activeCell="B39" sqref="B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40</v>
      </c>
      <c r="C14" s="92">
        <v>6940653</v>
      </c>
      <c r="D14" s="84">
        <f>C14/C$38*100</f>
        <v>8.7069744847050607</v>
      </c>
      <c r="E14" s="92">
        <v>7760846</v>
      </c>
      <c r="F14" s="84">
        <f>E14/E$38*100</f>
        <v>9.3173781920363261</v>
      </c>
    </row>
    <row r="15" spans="1:6" s="1" customFormat="1" ht="17.100000000000001" customHeight="1" x14ac:dyDescent="0.25">
      <c r="A15" s="22" t="s">
        <v>1</v>
      </c>
      <c r="B15" s="12" t="s">
        <v>41</v>
      </c>
      <c r="C15" s="59">
        <v>534412</v>
      </c>
      <c r="D15" s="85">
        <f t="shared" ref="D15:D31" si="0">C15/C$38*100</f>
        <v>0.67041410200455209</v>
      </c>
      <c r="E15" s="59">
        <v>594974</v>
      </c>
      <c r="F15" s="85">
        <f t="shared" ref="F15:F37" si="1">E15/E$38*100</f>
        <v>0.71430328245511132</v>
      </c>
    </row>
    <row r="16" spans="1:6" s="1" customFormat="1" ht="17.100000000000001" customHeight="1" x14ac:dyDescent="0.25">
      <c r="A16" s="22" t="s">
        <v>2</v>
      </c>
      <c r="B16" s="12" t="s">
        <v>42</v>
      </c>
      <c r="C16" s="59">
        <v>5523469</v>
      </c>
      <c r="D16" s="85">
        <f t="shared" si="0"/>
        <v>6.9291324101722669</v>
      </c>
      <c r="E16" s="59">
        <v>5995545</v>
      </c>
      <c r="F16" s="85">
        <f t="shared" si="1"/>
        <v>7.1980245752038412</v>
      </c>
    </row>
    <row r="17" spans="1:6" s="1" customFormat="1" ht="17.100000000000001" customHeight="1" x14ac:dyDescent="0.25">
      <c r="A17" s="19" t="s">
        <v>3</v>
      </c>
      <c r="B17" s="12" t="s">
        <v>43</v>
      </c>
      <c r="C17" s="59">
        <v>0</v>
      </c>
      <c r="D17" s="85">
        <f t="shared" si="0"/>
        <v>0</v>
      </c>
      <c r="E17" s="59">
        <v>0</v>
      </c>
      <c r="F17" s="85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44</v>
      </c>
      <c r="C18" s="59">
        <v>6470</v>
      </c>
      <c r="D18" s="85">
        <f t="shared" si="0"/>
        <v>8.1165453619481825E-3</v>
      </c>
      <c r="E18" s="59">
        <v>1580.34</v>
      </c>
      <c r="F18" s="85">
        <f t="shared" si="1"/>
        <v>1.8972964354662732E-3</v>
      </c>
    </row>
    <row r="19" spans="1:6" s="1" customFormat="1" ht="17.100000000000001" customHeight="1" x14ac:dyDescent="0.25">
      <c r="A19" s="19" t="s">
        <v>5</v>
      </c>
      <c r="B19" s="12" t="s">
        <v>45</v>
      </c>
      <c r="C19" s="59">
        <v>100</v>
      </c>
      <c r="D19" s="85">
        <f t="shared" si="0"/>
        <v>1.2544892367771535E-4</v>
      </c>
      <c r="E19" s="59">
        <v>321</v>
      </c>
      <c r="F19" s="85">
        <f t="shared" si="1"/>
        <v>3.8538045976478083E-4</v>
      </c>
    </row>
    <row r="20" spans="1:6" s="1" customFormat="1" ht="16.5" customHeight="1" x14ac:dyDescent="0.25">
      <c r="A20" s="19" t="s">
        <v>6</v>
      </c>
      <c r="B20" s="12" t="s">
        <v>46</v>
      </c>
      <c r="C20" s="59">
        <v>198772</v>
      </c>
      <c r="D20" s="85">
        <f t="shared" si="0"/>
        <v>0.24935733457266832</v>
      </c>
      <c r="E20" s="59">
        <v>404670</v>
      </c>
      <c r="F20" s="85">
        <f t="shared" si="1"/>
        <v>0.4858314973614139</v>
      </c>
    </row>
    <row r="21" spans="1:6" s="1" customFormat="1" ht="17.100000000000001" customHeight="1" x14ac:dyDescent="0.25">
      <c r="A21" s="19" t="s">
        <v>7</v>
      </c>
      <c r="B21" s="12" t="s">
        <v>47</v>
      </c>
      <c r="C21" s="59">
        <v>2684334</v>
      </c>
      <c r="D21" s="85">
        <f t="shared" si="0"/>
        <v>3.3674681109149631</v>
      </c>
      <c r="E21" s="59">
        <v>4020691</v>
      </c>
      <c r="F21" s="85">
        <f t="shared" si="1"/>
        <v>4.8270895518757522</v>
      </c>
    </row>
    <row r="22" spans="1:6" s="1" customFormat="1" ht="16.5" customHeight="1" x14ac:dyDescent="0.25">
      <c r="A22" s="19" t="s">
        <v>8</v>
      </c>
      <c r="B22" s="12" t="s">
        <v>48</v>
      </c>
      <c r="C22" s="59">
        <v>8197506</v>
      </c>
      <c r="D22" s="85">
        <f t="shared" si="0"/>
        <v>10.283683045416137</v>
      </c>
      <c r="E22" s="59">
        <v>6351082</v>
      </c>
      <c r="F22" s="85">
        <f t="shared" si="1"/>
        <v>7.6248688509776441</v>
      </c>
    </row>
    <row r="23" spans="1:6" s="1" customFormat="1" ht="16.5" customHeight="1" x14ac:dyDescent="0.25">
      <c r="A23" s="19" t="s">
        <v>9</v>
      </c>
      <c r="B23" s="12" t="s">
        <v>49</v>
      </c>
      <c r="C23" s="59">
        <v>46413586</v>
      </c>
      <c r="D23" s="85">
        <f t="shared" si="0"/>
        <v>58.22534407723078</v>
      </c>
      <c r="E23" s="59">
        <v>48688448</v>
      </c>
      <c r="F23" s="85">
        <f t="shared" si="1"/>
        <v>58.453509269388235</v>
      </c>
    </row>
    <row r="24" spans="1:6" s="1" customFormat="1" ht="16.5" customHeight="1" x14ac:dyDescent="0.25">
      <c r="A24" s="19" t="s">
        <v>10</v>
      </c>
      <c r="B24" s="12" t="s">
        <v>50</v>
      </c>
      <c r="C24" s="59">
        <v>1088</v>
      </c>
      <c r="D24" s="85">
        <f t="shared" si="0"/>
        <v>1.3648842896135428E-3</v>
      </c>
      <c r="E24" s="59">
        <v>1227</v>
      </c>
      <c r="F24" s="85">
        <f t="shared" si="1"/>
        <v>1.4730897948018258E-3</v>
      </c>
    </row>
    <row r="25" spans="1:6" s="1" customFormat="1" ht="16.5" customHeight="1" x14ac:dyDescent="0.25">
      <c r="A25" s="19" t="s">
        <v>11</v>
      </c>
      <c r="B25" s="12" t="s">
        <v>51</v>
      </c>
      <c r="C25" s="59">
        <v>1176</v>
      </c>
      <c r="D25" s="85">
        <f t="shared" si="0"/>
        <v>1.4752793424499325E-3</v>
      </c>
      <c r="E25" s="59">
        <v>1800</v>
      </c>
      <c r="F25" s="85">
        <f t="shared" si="1"/>
        <v>2.1610119239146592E-3</v>
      </c>
    </row>
    <row r="26" spans="1:6" s="1" customFormat="1" ht="17.100000000000001" customHeight="1" x14ac:dyDescent="0.25">
      <c r="A26" s="19" t="s">
        <v>12</v>
      </c>
      <c r="B26" s="12" t="s">
        <v>52</v>
      </c>
      <c r="C26" s="59">
        <v>1238109</v>
      </c>
      <c r="D26" s="85">
        <f t="shared" si="0"/>
        <v>1.5531944144569245</v>
      </c>
      <c r="E26" s="59">
        <v>1205219</v>
      </c>
      <c r="F26" s="85">
        <f t="shared" si="1"/>
        <v>1.4469403499602784</v>
      </c>
    </row>
    <row r="27" spans="1:6" s="1" customFormat="1" ht="17.100000000000001" customHeight="1" x14ac:dyDescent="0.25">
      <c r="A27" s="19" t="s">
        <v>13</v>
      </c>
      <c r="B27" s="12" t="s">
        <v>53</v>
      </c>
      <c r="C27" s="59">
        <v>471018</v>
      </c>
      <c r="D27" s="85">
        <f t="shared" si="0"/>
        <v>0.59088701132830124</v>
      </c>
      <c r="E27" s="59">
        <v>679560</v>
      </c>
      <c r="F27" s="85">
        <f t="shared" si="1"/>
        <v>0.81585403500858078</v>
      </c>
    </row>
    <row r="28" spans="1:6" s="1" customFormat="1" ht="17.100000000000001" customHeight="1" x14ac:dyDescent="0.25">
      <c r="A28" s="19" t="s">
        <v>14</v>
      </c>
      <c r="B28" s="12" t="s">
        <v>54</v>
      </c>
      <c r="C28" s="59">
        <v>0</v>
      </c>
      <c r="D28" s="85">
        <f t="shared" si="0"/>
        <v>0</v>
      </c>
      <c r="E28" s="59">
        <v>400</v>
      </c>
      <c r="F28" s="85">
        <f t="shared" si="1"/>
        <v>4.802248719810353E-4</v>
      </c>
    </row>
    <row r="29" spans="1:6" s="1" customFormat="1" ht="17.100000000000001" customHeight="1" x14ac:dyDescent="0.25">
      <c r="A29" s="19" t="s">
        <v>15</v>
      </c>
      <c r="B29" s="12" t="s">
        <v>55</v>
      </c>
      <c r="C29" s="59">
        <v>807558</v>
      </c>
      <c r="D29" s="85">
        <f t="shared" si="0"/>
        <v>1.0130728190732845</v>
      </c>
      <c r="E29" s="59">
        <v>877341</v>
      </c>
      <c r="F29" s="85">
        <f t="shared" si="1"/>
        <v>1.0533024235217838</v>
      </c>
    </row>
    <row r="30" spans="1:6" s="1" customFormat="1" ht="17.100000000000001" customHeight="1" x14ac:dyDescent="0.25">
      <c r="A30" s="19" t="s">
        <v>16</v>
      </c>
      <c r="B30" s="12" t="s">
        <v>56</v>
      </c>
      <c r="C30" s="59">
        <v>34730</v>
      </c>
      <c r="D30" s="85">
        <f t="shared" si="0"/>
        <v>4.356841119327054E-2</v>
      </c>
      <c r="E30" s="59">
        <v>34863</v>
      </c>
      <c r="F30" s="85">
        <f t="shared" si="1"/>
        <v>4.1855199279687082E-2</v>
      </c>
    </row>
    <row r="31" spans="1:6" s="1" customFormat="1" ht="17.100000000000001" customHeight="1" x14ac:dyDescent="0.25">
      <c r="A31" s="19" t="s">
        <v>17</v>
      </c>
      <c r="B31" s="12" t="s">
        <v>57</v>
      </c>
      <c r="C31" s="59">
        <v>220741</v>
      </c>
      <c r="D31" s="85">
        <f t="shared" si="0"/>
        <v>0.27691720861542563</v>
      </c>
      <c r="E31" s="59">
        <v>224700</v>
      </c>
      <c r="F31" s="85">
        <f t="shared" si="1"/>
        <v>0.2697663218353466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</f>
        <v>73273722</v>
      </c>
      <c r="D32" s="86">
        <f t="shared" ref="D32:D37" si="2">C32/C$38*100</f>
        <v>91.921095587601314</v>
      </c>
      <c r="E32" s="49">
        <f>SUM(E14:E31)</f>
        <v>76843267.340000004</v>
      </c>
      <c r="F32" s="86">
        <f t="shared" si="1"/>
        <v>92.25512055238994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89">
        <v>5720739</v>
      </c>
      <c r="D33" s="85">
        <f t="shared" si="2"/>
        <v>7.176605501911296</v>
      </c>
      <c r="E33" s="89">
        <v>5727985</v>
      </c>
      <c r="F33" s="85">
        <f t="shared" si="1"/>
        <v>6.8768021583357264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89">
        <v>1015</v>
      </c>
      <c r="D34" s="85">
        <f t="shared" si="2"/>
        <v>1.2733065753288107E-3</v>
      </c>
      <c r="E34" s="89">
        <v>912</v>
      </c>
      <c r="F34" s="85">
        <f t="shared" si="1"/>
        <v>1.0949127081167605E-3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89">
        <v>718241</v>
      </c>
      <c r="D35" s="85">
        <f t="shared" si="2"/>
        <v>0.90102560391205955</v>
      </c>
      <c r="E35" s="89">
        <v>722146</v>
      </c>
      <c r="F35" s="85">
        <f t="shared" si="1"/>
        <v>0.8669811760040419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89">
        <v>0</v>
      </c>
      <c r="D36" s="85">
        <f t="shared" si="2"/>
        <v>0</v>
      </c>
      <c r="E36" s="89"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6439995</v>
      </c>
      <c r="D37" s="79">
        <f t="shared" si="2"/>
        <v>8.0789044123986837</v>
      </c>
      <c r="E37" s="51">
        <f>SUM(E33:E36)+1</f>
        <v>6451044</v>
      </c>
      <c r="F37" s="79">
        <f t="shared" si="1"/>
        <v>7.7448794476100646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SUM(C32,C37)</f>
        <v>79713717</v>
      </c>
      <c r="D38" s="78">
        <f>D32+D37</f>
        <v>100</v>
      </c>
      <c r="E38" s="25">
        <f>(E32+E37)</f>
        <v>83294311.340000004</v>
      </c>
      <c r="F38" s="78">
        <f>F32+F37</f>
        <v>100</v>
      </c>
    </row>
    <row r="40" spans="1:6" s="96" customFormat="1" ht="12" x14ac:dyDescent="0.25">
      <c r="A40" s="100" t="s">
        <v>66</v>
      </c>
      <c r="B40" s="98"/>
      <c r="C40" s="99"/>
      <c r="E40" s="99"/>
    </row>
    <row r="41" spans="1:6" s="96" customFormat="1" ht="12" x14ac:dyDescent="0.25">
      <c r="A41" s="96" t="s">
        <v>74</v>
      </c>
      <c r="C41" s="97"/>
      <c r="E41" s="97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35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5" t="s">
        <v>36</v>
      </c>
      <c r="H8" s="105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2026-05-29T12:25:49Z</cp:lastPrinted>
  <dcterms:created xsi:type="dcterms:W3CDTF">2018-01-08T12:56:16Z</dcterms:created>
  <dcterms:modified xsi:type="dcterms:W3CDTF">2026-06-08T08:42:25Z</dcterms:modified>
</cp:coreProperties>
</file>