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I - 2026\Jezici\"/>
    </mc:Choice>
  </mc:AlternateContent>
  <xr:revisionPtr revIDLastSave="0" documentId="13_ncr:1_{36EF6BB4-8970-47C7-B0EE-E6014007DBEA}" xr6:coauthVersionLast="47" xr6:coauthVersionMax="47" xr10:uidLastSave="{00000000-0000-0000-0000-000000000000}"/>
  <bookViews>
    <workbookView xWindow="-120" yWindow="-120" windowWidth="19440" windowHeight="14880" activeTab="3" xr2:uid="{00000000-000D-0000-FFFF-FFFF00000000}"/>
  </bookViews>
  <sheets>
    <sheet name="BiH" sheetId="26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1" i="23" l="1"/>
  <c r="I20" i="23"/>
  <c r="I19" i="23"/>
  <c r="I18" i="23"/>
  <c r="I17" i="23"/>
  <c r="I15" i="23"/>
  <c r="I14" i="23"/>
  <c r="I13" i="23"/>
  <c r="I12" i="23"/>
  <c r="I11" i="23"/>
  <c r="G21" i="23"/>
  <c r="E21" i="23"/>
  <c r="C21" i="23"/>
  <c r="I21" i="23" l="1"/>
  <c r="M15" i="24" l="1"/>
  <c r="C30" i="26" l="1"/>
  <c r="C31" i="26"/>
  <c r="K34" i="26" l="1"/>
  <c r="K33" i="26"/>
  <c r="K32" i="26"/>
  <c r="K31" i="26"/>
  <c r="K30" i="26"/>
  <c r="K29" i="26"/>
  <c r="K28" i="26"/>
  <c r="K27" i="26"/>
  <c r="K26" i="26"/>
  <c r="K25" i="26"/>
  <c r="K24" i="26"/>
  <c r="K23" i="26"/>
  <c r="K22" i="26"/>
  <c r="K21" i="26"/>
  <c r="K20" i="26"/>
  <c r="K19" i="26"/>
  <c r="K18" i="26"/>
  <c r="K17" i="26"/>
  <c r="K16" i="26"/>
  <c r="K15" i="26"/>
  <c r="K14" i="26"/>
  <c r="K13" i="26"/>
  <c r="K12" i="26"/>
  <c r="K11" i="26"/>
  <c r="I34" i="26"/>
  <c r="I33" i="26"/>
  <c r="M33" i="26" s="1"/>
  <c r="I32" i="26"/>
  <c r="I31" i="26"/>
  <c r="I30" i="26"/>
  <c r="I29" i="26"/>
  <c r="I28" i="26"/>
  <c r="I27" i="26"/>
  <c r="I26" i="26"/>
  <c r="I25" i="26"/>
  <c r="I24" i="26"/>
  <c r="M24" i="26" s="1"/>
  <c r="I23" i="26"/>
  <c r="M23" i="26" s="1"/>
  <c r="I22" i="26"/>
  <c r="M22" i="26" s="1"/>
  <c r="I21" i="26"/>
  <c r="M21" i="26" s="1"/>
  <c r="I20" i="26"/>
  <c r="M20" i="26" s="1"/>
  <c r="I19" i="26"/>
  <c r="M19" i="26" s="1"/>
  <c r="I18" i="26"/>
  <c r="M18" i="26" s="1"/>
  <c r="I17" i="26"/>
  <c r="M17" i="26" s="1"/>
  <c r="I16" i="26"/>
  <c r="I15" i="26"/>
  <c r="I14" i="26"/>
  <c r="I13" i="26"/>
  <c r="M13" i="26" s="1"/>
  <c r="I12" i="26"/>
  <c r="I11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C34" i="26"/>
  <c r="C33" i="26"/>
  <c r="C32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M12" i="26" l="1"/>
  <c r="M15" i="26"/>
  <c r="M11" i="26"/>
  <c r="M16" i="26"/>
  <c r="M34" i="26"/>
  <c r="M14" i="26"/>
  <c r="I35" i="26"/>
  <c r="J28" i="26" s="1"/>
  <c r="G26" i="26"/>
  <c r="G12" i="26"/>
  <c r="G16" i="26"/>
  <c r="G18" i="26"/>
  <c r="G22" i="26"/>
  <c r="G24" i="26"/>
  <c r="G31" i="26"/>
  <c r="M26" i="26"/>
  <c r="G29" i="26"/>
  <c r="M31" i="26"/>
  <c r="G34" i="26"/>
  <c r="G14" i="26"/>
  <c r="G20" i="26"/>
  <c r="M28" i="26"/>
  <c r="G27" i="26"/>
  <c r="M30" i="26"/>
  <c r="M29" i="26"/>
  <c r="G32" i="26"/>
  <c r="G11" i="26"/>
  <c r="G13" i="26"/>
  <c r="G15" i="26"/>
  <c r="G17" i="26"/>
  <c r="G19" i="26"/>
  <c r="G21" i="26"/>
  <c r="G23" i="26"/>
  <c r="G25" i="26"/>
  <c r="M27" i="26"/>
  <c r="G30" i="26"/>
  <c r="M32" i="26"/>
  <c r="C35" i="26"/>
  <c r="D29" i="26" s="1"/>
  <c r="K35" i="26"/>
  <c r="L23" i="26" s="1"/>
  <c r="M25" i="26"/>
  <c r="G28" i="26"/>
  <c r="E35" i="26"/>
  <c r="F14" i="26" s="1"/>
  <c r="G33" i="26"/>
  <c r="L14" i="26" l="1"/>
  <c r="L21" i="26"/>
  <c r="L34" i="26"/>
  <c r="L32" i="26"/>
  <c r="L19" i="26"/>
  <c r="L28" i="26"/>
  <c r="L26" i="26"/>
  <c r="L25" i="26"/>
  <c r="L27" i="26"/>
  <c r="L17" i="26"/>
  <c r="L15" i="26"/>
  <c r="L33" i="26"/>
  <c r="L13" i="26"/>
  <c r="L31" i="26"/>
  <c r="L24" i="26"/>
  <c r="L22" i="26"/>
  <c r="L11" i="26"/>
  <c r="L16" i="26"/>
  <c r="J32" i="26"/>
  <c r="J33" i="26"/>
  <c r="J18" i="26"/>
  <c r="J19" i="26"/>
  <c r="J21" i="26"/>
  <c r="J29" i="26"/>
  <c r="J17" i="26"/>
  <c r="J20" i="26"/>
  <c r="J30" i="26"/>
  <c r="J31" i="26"/>
  <c r="J12" i="26"/>
  <c r="J24" i="26"/>
  <c r="J13" i="26"/>
  <c r="J25" i="26"/>
  <c r="J11" i="26"/>
  <c r="J14" i="26"/>
  <c r="J15" i="26"/>
  <c r="J27" i="26"/>
  <c r="J22" i="26"/>
  <c r="J34" i="26"/>
  <c r="J23" i="26"/>
  <c r="J26" i="26"/>
  <c r="J16" i="26"/>
  <c r="F25" i="26"/>
  <c r="F29" i="26"/>
  <c r="F17" i="26"/>
  <c r="F34" i="26"/>
  <c r="F33" i="26"/>
  <c r="F31" i="26"/>
  <c r="F24" i="26"/>
  <c r="F16" i="26"/>
  <c r="D25" i="26"/>
  <c r="D28" i="26"/>
  <c r="D27" i="26"/>
  <c r="D13" i="26"/>
  <c r="D24" i="26"/>
  <c r="D26" i="26"/>
  <c r="G35" i="26"/>
  <c r="H24" i="26" s="1"/>
  <c r="D11" i="26"/>
  <c r="D22" i="26"/>
  <c r="D23" i="26"/>
  <c r="F23" i="26"/>
  <c r="D32" i="26"/>
  <c r="F22" i="26"/>
  <c r="D18" i="26"/>
  <c r="F21" i="26"/>
  <c r="D21" i="26"/>
  <c r="L20" i="26"/>
  <c r="F20" i="26"/>
  <c r="F19" i="26"/>
  <c r="L29" i="26"/>
  <c r="D20" i="26"/>
  <c r="L18" i="26"/>
  <c r="F18" i="26"/>
  <c r="D19" i="26"/>
  <c r="D16" i="26"/>
  <c r="F15" i="26"/>
  <c r="F27" i="26"/>
  <c r="D14" i="26"/>
  <c r="F12" i="26"/>
  <c r="D12" i="26"/>
  <c r="F13" i="26"/>
  <c r="D17" i="26"/>
  <c r="L30" i="26"/>
  <c r="M35" i="26"/>
  <c r="N27" i="26" s="1"/>
  <c r="L12" i="26"/>
  <c r="F30" i="26"/>
  <c r="F11" i="26"/>
  <c r="D15" i="26"/>
  <c r="D31" i="26"/>
  <c r="D33" i="26"/>
  <c r="D30" i="26"/>
  <c r="F32" i="26"/>
  <c r="F28" i="26"/>
  <c r="D34" i="26"/>
  <c r="F26" i="26"/>
  <c r="L35" i="26" l="1"/>
  <c r="J35" i="26"/>
  <c r="N28" i="26"/>
  <c r="H27" i="26"/>
  <c r="H25" i="26"/>
  <c r="H26" i="26"/>
  <c r="H31" i="26"/>
  <c r="H20" i="26"/>
  <c r="H16" i="26"/>
  <c r="H21" i="26"/>
  <c r="H22" i="26"/>
  <c r="H12" i="26"/>
  <c r="H14" i="26"/>
  <c r="H32" i="26"/>
  <c r="H23" i="26"/>
  <c r="H18" i="26"/>
  <c r="H28" i="26"/>
  <c r="H15" i="26"/>
  <c r="H13" i="26"/>
  <c r="H29" i="26"/>
  <c r="H33" i="26"/>
  <c r="H34" i="26"/>
  <c r="H11" i="26"/>
  <c r="H19" i="26"/>
  <c r="H17" i="26"/>
  <c r="H30" i="26"/>
  <c r="N24" i="26"/>
  <c r="N22" i="26"/>
  <c r="N20" i="26"/>
  <c r="N18" i="26"/>
  <c r="N16" i="26"/>
  <c r="N14" i="26"/>
  <c r="N12" i="26"/>
  <c r="N34" i="26"/>
  <c r="N33" i="26"/>
  <c r="N17" i="26"/>
  <c r="N15" i="26"/>
  <c r="N13" i="26"/>
  <c r="N11" i="26"/>
  <c r="N23" i="26"/>
  <c r="N19" i="26"/>
  <c r="N21" i="26"/>
  <c r="N29" i="26"/>
  <c r="N26" i="26"/>
  <c r="N32" i="26"/>
  <c r="N31" i="26"/>
  <c r="N30" i="26"/>
  <c r="F35" i="26"/>
  <c r="D35" i="26"/>
  <c r="N25" i="26"/>
  <c r="H35" i="26" l="1"/>
  <c r="N35" i="26"/>
  <c r="K25" i="24" l="1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4" i="24"/>
  <c r="M13" i="24"/>
  <c r="M12" i="24"/>
  <c r="M11" i="24"/>
  <c r="L19" i="23"/>
  <c r="J11" i="23"/>
  <c r="M20" i="23"/>
  <c r="M19" i="23"/>
  <c r="M18" i="23"/>
  <c r="M17" i="23"/>
  <c r="M16" i="23"/>
  <c r="M15" i="23"/>
  <c r="M14" i="23"/>
  <c r="M13" i="23"/>
  <c r="M12" i="23"/>
  <c r="M11" i="23"/>
  <c r="M25" i="24" l="1"/>
  <c r="N18" i="24" s="1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L12" i="24"/>
  <c r="L15" i="24"/>
  <c r="L18" i="24"/>
  <c r="L21" i="24"/>
  <c r="L24" i="24"/>
  <c r="L22" i="24"/>
  <c r="L12" i="23"/>
  <c r="L14" i="23"/>
  <c r="L17" i="23"/>
  <c r="L20" i="23"/>
  <c r="L13" i="23"/>
  <c r="L15" i="23"/>
  <c r="L18" i="23"/>
  <c r="L11" i="23"/>
  <c r="L16" i="23"/>
  <c r="J21" i="23" l="1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25" i="24"/>
  <c r="J25" i="24"/>
  <c r="L21" i="23"/>
  <c r="N21" i="23" l="1"/>
  <c r="N25" i="24"/>
  <c r="C37" i="21" l="1"/>
  <c r="C32" i="22"/>
  <c r="D32" i="22"/>
  <c r="J20" i="22" l="1"/>
  <c r="E20" i="22"/>
  <c r="E18" i="22"/>
  <c r="E24" i="22"/>
  <c r="E25" i="22"/>
  <c r="J25" i="22"/>
  <c r="G25" i="22"/>
  <c r="F18" i="22"/>
  <c r="E30" i="22"/>
  <c r="G18" i="22" l="1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<sst xmlns="http://schemas.openxmlformats.org/spreadsheetml/2006/main" count="332" uniqueCount="88">
  <si>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</si>
  <si>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</si>
  <si>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</si>
  <si>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</si>
  <si>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</si>
  <si>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</si>
  <si>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</si>
  <si>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</si>
  <si>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</si>
  <si>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</si>
  <si>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</si>
  <si>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</si>
  <si>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</si>
  <si>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</si>
  <si>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</si>
  <si>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</si>
  <si>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</si>
  <si>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</si>
  <si>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</si>
  <si>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</si>
  <si>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</si>
  <si>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</si>
  <si>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</si>
  <si>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</si>
  <si>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</si>
  <si>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</si>
  <si>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</si>
  <si>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</si>
  <si>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</si>
  <si>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</si>
  <si>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</si>
  <si>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</si>
  <si>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</si>
  <si>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</si>
  <si>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</si>
  <si>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</si>
  <si>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</si>
  <si>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</si>
  <si>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</si>
  <si>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</si>
  <si>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</si>
  <si>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</si>
  <si>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</si>
  <si>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</si>
  <si>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</si>
  <si>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</si>
  <si>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</si>
  <si>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</si>
  <si>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</si>
  <si>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</si>
  <si>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</si>
  <si>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</si>
  <si>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</si>
  <si>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</si>
  <si>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</si>
  <si>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</si>
  <si>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</si>
  <si>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</si>
  <si>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</si>
  <si>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</si>
  <si>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</si>
  <si>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</si>
  <si>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</si>
  <si>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</si>
  <si>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</si>
  <si>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</si>
  <si>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</si>
  <si>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</si>
  <si>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</si>
  <si>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</si>
  <si>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</si>
  <si>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</si>
  <si>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</si>
  <si>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</si>
  <si>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</si>
  <si>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</si>
  <si>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</si>
  <si>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</si>
  <si>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</si>
  <si>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</si>
  <si>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</si>
  <si>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PREMIJA PO DRUŠTVIMA ZA OSIGURANJE U BOSNI I HERCEGOVINI*</t>
  </si>
  <si>
    <t>ASA Central osiguranje d.d.</t>
  </si>
  <si>
    <t>*Podaci su dati na osnovu nerevidiranih izvještaja društava za sjedištem u Federaciji Bosne i Hercegovine i Republici Srpskoj.</t>
  </si>
  <si>
    <t>I-II-2025</t>
  </si>
  <si>
    <t>I-II-2026</t>
  </si>
  <si>
    <t>**Triglav osiguranje a.d. je u 2026. godini promijenilo vrstu poslovanja</t>
  </si>
  <si>
    <t>Triglav osiguranje a.d.**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</si>
</sst>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  <numFmt numFmtId="170" formatCode="[$-1141A]#,##0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9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mbria"/>
      <family val="1"/>
      <scheme val="major"/>
    </font>
    <font>
      <sz val="9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29" fillId="0" borderId="0"/>
  </cellStyleXfs>
  <cellXfs count="104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3" fontId="11" fillId="0" borderId="0" xfId="0" applyNumberFormat="1" applyFont="1"/>
    <xf numFmtId="3" fontId="23" fillId="0" borderId="0" xfId="1" applyNumberFormat="1" applyFont="1" applyFill="1" applyBorder="1" applyAlignment="1" applyProtection="1">
      <alignment horizontal="right" vertical="center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5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5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6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26" fillId="0" borderId="0" xfId="0" applyNumberFormat="1" applyFont="1"/>
    <xf numFmtId="3" fontId="27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8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0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5" xfId="1" applyFont="1" applyBorder="1" applyAlignment="1">
      <alignment horizontal="center" vertical="center"/>
    </xf>
    <xf numFmtId="169" fontId="11" fillId="0" borderId="0" xfId="0" applyNumberFormat="1" applyFont="1"/>
    <xf numFmtId="0" fontId="15" fillId="0" borderId="0" xfId="0" applyFont="1"/>
    <xf numFmtId="169" fontId="15" fillId="0" borderId="0" xfId="0" applyNumberFormat="1" applyFont="1"/>
    <xf numFmtId="169" fontId="24" fillId="0" borderId="0" xfId="1" applyNumberFormat="1" applyFont="1" applyAlignment="1">
      <alignment vertical="center" wrapText="1"/>
    </xf>
    <xf numFmtId="0" fontId="9" fillId="0" borderId="0" xfId="2" applyFont="1" applyAlignment="1">
      <alignment horizontal="left" vertical="center" indent="1"/>
    </xf>
    <xf numFmtId="3" fontId="0" fillId="0" borderId="0" xfId="0" applyNumberFormat="1"/>
    <xf numFmtId="0" fontId="14" fillId="0" borderId="0" xfId="1" applyFont="1" applyAlignment="1">
      <alignment vertical="center" wrapText="1"/>
    </xf>
    <xf numFmtId="169" fontId="10" fillId="0" borderId="0" xfId="1" applyNumberFormat="1" applyFont="1" applyAlignment="1">
      <alignment horizontal="center" vertical="center" wrapText="1"/>
    </xf>
    <xf numFmtId="166" fontId="21" fillId="0" borderId="6" xfId="6" applyNumberFormat="1" applyFont="1" applyBorder="1" applyAlignment="1">
      <alignment horizontal="right" vertical="center"/>
    </xf>
    <xf numFmtId="170" fontId="3" fillId="0" borderId="0" xfId="6" applyNumberFormat="1" applyFont="1" applyBorder="1" applyAlignment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165" fontId="34" fillId="0" borderId="0" xfId="6" applyNumberFormat="1" applyFont="1" applyFill="1" applyBorder="1" applyAlignment="1">
      <alignment horizontal="left" vertical="center"/>
    </xf>
    <xf numFmtId="169" fontId="33" fillId="0" borderId="0" xfId="1" applyNumberFormat="1" applyFont="1" applyAlignment="1">
      <alignment vertical="center" wrapText="1"/>
    </xf>
    <xf numFmtId="169" fontId="32" fillId="0" borderId="0" xfId="1" applyNumberFormat="1" applyFont="1" applyAlignment="1">
      <alignment vertical="center" wrapText="1"/>
    </xf>
    <xf numFmtId="169" fontId="31" fillId="0" borderId="0" xfId="1" applyNumberFormat="1" applyFont="1" applyAlignment="1">
      <alignment vertical="center" wrapText="1"/>
    </xf>
    <xf numFmtId="0" fontId="33" fillId="0" borderId="0" xfId="0" applyFont="1" applyAlignment="1">
      <alignment vertical="center"/>
    </xf>
    <xf numFmtId="169" fontId="33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169" fontId="35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7CC0-5140-438A-B8D2-6310383A13A6}">
  <dimension ref="A1:O42"/>
  <sheetViews>
    <sheetView showGridLines="0" showRuler="0" view="pageLayout" topLeftCell="F7" zoomScaleNormal="70" workbookViewId="0">
      <selection activeCell="A38" sqref="A38:XFD38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>
      <c r="A1" s="1"/>
    </row>
    <row r="2" spans="1:14" ht="15" customHeight="1" x14ac:dyDescent="0.25">
      <c r="A2" s="1"/>
    </row>
    <row r="3" spans="1:14" ht="15" customHeight="1" x14ac:dyDescent="0.25">
      <c r="A3" s="1"/>
    </row>
    <row r="4" spans="1:14" ht="15" customHeight="1" x14ac:dyDescent="0.25">
      <c r="A4" s="1"/>
    </row>
    <row r="5" spans="1:14" ht="15" customHeight="1" x14ac:dyDescent="0.25">
      <c r="A5" s="1"/>
      <c r="C5" s="54" t="s">
        <v>81</v>
      </c>
      <c r="I5" s="54"/>
    </row>
    <row r="6" spans="1:14" ht="15" customHeight="1" x14ac:dyDescent="0.25">
      <c r="A6" s="1"/>
      <c r="C6" s="68"/>
      <c r="D6" s="68"/>
      <c r="I6" s="68"/>
      <c r="J6" s="68"/>
    </row>
    <row r="7" spans="1:14" ht="15" customHeight="1" thickBot="1" x14ac:dyDescent="0.3">
      <c r="A7" s="1"/>
      <c r="B7" s="63"/>
      <c r="C7" s="63"/>
      <c r="D7" s="63"/>
      <c r="E7" s="63"/>
      <c r="F7" s="63"/>
      <c r="G7" s="63"/>
      <c r="H7" s="63"/>
    </row>
    <row r="8" spans="1:14" ht="24.75" customHeight="1" x14ac:dyDescent="0.25">
      <c r="A8" s="95" t="s">
        <v>58</v>
      </c>
      <c r="B8" s="98" t="s">
        <v>10</v>
      </c>
      <c r="C8" s="90" t="s">
        <v>77</v>
      </c>
      <c r="D8" s="90"/>
      <c r="E8" s="90" t="s">
        <v>76</v>
      </c>
      <c r="F8" s="90"/>
      <c r="G8" s="90" t="s">
        <v>78</v>
      </c>
      <c r="H8" s="90"/>
      <c r="I8" s="90" t="s">
        <v>77</v>
      </c>
      <c r="J8" s="90"/>
      <c r="K8" s="90" t="s">
        <v>76</v>
      </c>
      <c r="L8" s="90"/>
      <c r="M8" s="90" t="s">
        <v>78</v>
      </c>
      <c r="N8" s="91"/>
    </row>
    <row r="9" spans="1:14" ht="21.75" customHeight="1" x14ac:dyDescent="0.25">
      <c r="A9" s="96"/>
      <c r="B9" s="92"/>
      <c r="C9" s="92" t="s">
        <v>84</v>
      </c>
      <c r="D9" s="92"/>
      <c r="E9" s="92" t="s">
        <v>84</v>
      </c>
      <c r="F9" s="92"/>
      <c r="G9" s="92" t="s">
        <v>84</v>
      </c>
      <c r="H9" s="92"/>
      <c r="I9" s="92" t="s">
        <v>85</v>
      </c>
      <c r="J9" s="92"/>
      <c r="K9" s="92" t="s">
        <v>85</v>
      </c>
      <c r="L9" s="92"/>
      <c r="M9" s="93" t="s">
        <v>85</v>
      </c>
      <c r="N9" s="94"/>
    </row>
    <row r="10" spans="1:14" ht="18.75" customHeight="1" thickBot="1" x14ac:dyDescent="0.3">
      <c r="A10" s="97"/>
      <c r="B10" s="99"/>
      <c r="C10" s="56" t="s">
        <v>26</v>
      </c>
      <c r="D10" s="67" t="s">
        <v>75</v>
      </c>
      <c r="E10" s="56" t="s">
        <v>26</v>
      </c>
      <c r="F10" s="67" t="s">
        <v>75</v>
      </c>
      <c r="G10" s="56" t="s">
        <v>26</v>
      </c>
      <c r="H10" s="67" t="s">
        <v>75</v>
      </c>
      <c r="I10" s="56" t="s">
        <v>26</v>
      </c>
      <c r="J10" s="67" t="s">
        <v>75</v>
      </c>
      <c r="K10" s="56" t="s">
        <v>26</v>
      </c>
      <c r="L10" s="67" t="s">
        <v>75</v>
      </c>
      <c r="M10" s="56" t="s">
        <v>26</v>
      </c>
      <c r="N10" s="55" t="s">
        <v>75</v>
      </c>
    </row>
    <row r="11" spans="1:14" x14ac:dyDescent="0.25">
      <c r="A11" s="69" t="s">
        <v>27</v>
      </c>
      <c r="B11" s="7" t="s">
        <v>62</v>
      </c>
      <c r="C11" s="52">
        <f>FBiH!C11</f>
        <v>16540977</v>
      </c>
      <c r="D11" s="58">
        <f t="shared" ref="D11:D34" si="0">C11/C$35*100</f>
        <v>11.459648477868123</v>
      </c>
      <c r="E11" s="52">
        <f>FBiH!E11</f>
        <v>1882161</v>
      </c>
      <c r="F11" s="59">
        <f t="shared" ref="F11:F34" si="1">E11/E$35*100</f>
        <v>5.8287876330544472</v>
      </c>
      <c r="G11" s="52">
        <f>C11+E11</f>
        <v>18423138</v>
      </c>
      <c r="H11" s="59">
        <f t="shared" ref="H11:H34" si="2">G11/G$35*100</f>
        <v>10.430248007436889</v>
      </c>
      <c r="I11" s="52">
        <f>FBiH!I11</f>
        <v>17825657</v>
      </c>
      <c r="J11" s="58">
        <f t="shared" ref="J11:J34" si="3">I11/I$35*100</f>
        <v>11.626973728345396</v>
      </c>
      <c r="K11" s="52">
        <f>FBiH!K11</f>
        <v>1316143</v>
      </c>
      <c r="L11" s="59">
        <f t="shared" ref="L11:L34" si="4">K11/K$35*100</f>
        <v>3.7807737633157257</v>
      </c>
      <c r="M11" s="52">
        <f t="shared" ref="M11:M34" si="5">I11+K11</f>
        <v>19141800</v>
      </c>
      <c r="N11" s="59">
        <f t="shared" ref="N11:N34" si="6">M11/M$35*100</f>
        <v>10.175074181089732</v>
      </c>
    </row>
    <row r="12" spans="1:14" x14ac:dyDescent="0.25">
      <c r="A12" s="69" t="s">
        <v>28</v>
      </c>
      <c r="B12" s="7" t="s">
        <v>82</v>
      </c>
      <c r="C12" s="52">
        <f>FBiH!C12</f>
        <v>21280756</v>
      </c>
      <c r="D12" s="58">
        <f t="shared" si="0"/>
        <v>14.743384450826753</v>
      </c>
      <c r="E12" s="52">
        <f>FBiH!E12</f>
        <v>0</v>
      </c>
      <c r="F12" s="59">
        <f t="shared" si="1"/>
        <v>0</v>
      </c>
      <c r="G12" s="52">
        <f t="shared" ref="G12:G34" si="7">C12+E12</f>
        <v>21280756</v>
      </c>
      <c r="H12" s="59">
        <f t="shared" si="2"/>
        <v>12.048086643315086</v>
      </c>
      <c r="I12" s="52">
        <f>FBiH!I12</f>
        <v>23728129</v>
      </c>
      <c r="J12" s="58">
        <f t="shared" si="3"/>
        <v>15.476923655929795</v>
      </c>
      <c r="K12" s="52">
        <f>FBiH!K12</f>
        <v>0</v>
      </c>
      <c r="L12" s="59">
        <f t="shared" si="4"/>
        <v>0</v>
      </c>
      <c r="M12" s="52">
        <f t="shared" si="5"/>
        <v>23728129</v>
      </c>
      <c r="N12" s="59">
        <f t="shared" si="6"/>
        <v>12.612997354139448</v>
      </c>
    </row>
    <row r="13" spans="1:14" ht="14.25" customHeight="1" x14ac:dyDescent="0.25">
      <c r="A13" s="69" t="s">
        <v>29</v>
      </c>
      <c r="B13" s="7" t="s">
        <v>12</v>
      </c>
      <c r="C13" s="52">
        <f>RS!C11</f>
        <v>2651610.09</v>
      </c>
      <c r="D13" s="58">
        <f t="shared" si="0"/>
        <v>1.837045026528255</v>
      </c>
      <c r="E13" s="52">
        <f>RS!E11</f>
        <v>0</v>
      </c>
      <c r="F13" s="59">
        <f t="shared" si="1"/>
        <v>0</v>
      </c>
      <c r="G13" s="52">
        <f t="shared" si="7"/>
        <v>2651610.09</v>
      </c>
      <c r="H13" s="59">
        <f t="shared" si="2"/>
        <v>1.501207387021801</v>
      </c>
      <c r="I13" s="52">
        <f>RS!I11</f>
        <v>2636758</v>
      </c>
      <c r="J13" s="58">
        <f t="shared" si="3"/>
        <v>1.7198533548583681</v>
      </c>
      <c r="K13" s="52">
        <f>RS!K11</f>
        <v>0</v>
      </c>
      <c r="L13" s="59">
        <f t="shared" si="4"/>
        <v>0</v>
      </c>
      <c r="M13" s="52">
        <f t="shared" si="5"/>
        <v>2636758</v>
      </c>
      <c r="N13" s="59">
        <f t="shared" si="6"/>
        <v>1.4016032059462433</v>
      </c>
    </row>
    <row r="14" spans="1:14" ht="15.75" customHeight="1" x14ac:dyDescent="0.25">
      <c r="A14" s="69" t="s">
        <v>30</v>
      </c>
      <c r="B14" s="7" t="s">
        <v>1</v>
      </c>
      <c r="C14" s="52">
        <f>FBiH!C13</f>
        <v>4897297</v>
      </c>
      <c r="D14" s="58">
        <f t="shared" si="0"/>
        <v>3.3928650110400445</v>
      </c>
      <c r="E14" s="52">
        <f>FBiH!E13</f>
        <v>0</v>
      </c>
      <c r="F14" s="59">
        <f t="shared" si="1"/>
        <v>0</v>
      </c>
      <c r="G14" s="52">
        <f t="shared" si="7"/>
        <v>4897297</v>
      </c>
      <c r="H14" s="59">
        <f t="shared" si="2"/>
        <v>2.7726016206401241</v>
      </c>
      <c r="I14" s="52">
        <f>FBiH!I13</f>
        <v>5175388</v>
      </c>
      <c r="J14" s="58">
        <f t="shared" si="3"/>
        <v>3.3757016815702237</v>
      </c>
      <c r="K14" s="52">
        <f>FBiH!K13</f>
        <v>0</v>
      </c>
      <c r="L14" s="59">
        <f t="shared" si="4"/>
        <v>0</v>
      </c>
      <c r="M14" s="52">
        <f t="shared" si="5"/>
        <v>5175388</v>
      </c>
      <c r="N14" s="59">
        <f t="shared" si="6"/>
        <v>2.7510451898944521</v>
      </c>
    </row>
    <row r="15" spans="1:14" ht="15" customHeight="1" x14ac:dyDescent="0.25">
      <c r="A15" s="69" t="s">
        <v>31</v>
      </c>
      <c r="B15" s="7" t="s">
        <v>2</v>
      </c>
      <c r="C15" s="52">
        <f>FBiH!C14</f>
        <v>8357361</v>
      </c>
      <c r="D15" s="58">
        <f t="shared" si="0"/>
        <v>5.79000982001513</v>
      </c>
      <c r="E15" s="52">
        <f>FBiH!E14</f>
        <v>1922625</v>
      </c>
      <c r="F15" s="59">
        <f t="shared" si="1"/>
        <v>5.9540989442461649</v>
      </c>
      <c r="G15" s="52">
        <f t="shared" si="7"/>
        <v>10279986</v>
      </c>
      <c r="H15" s="59">
        <f t="shared" si="2"/>
        <v>5.8200076172136965</v>
      </c>
      <c r="I15" s="52">
        <f>FBiH!I14</f>
        <v>9862946</v>
      </c>
      <c r="J15" s="58">
        <f t="shared" si="3"/>
        <v>6.43321107469359</v>
      </c>
      <c r="K15" s="52">
        <f>FBiH!K14</f>
        <v>1501333</v>
      </c>
      <c r="L15" s="59">
        <f t="shared" si="4"/>
        <v>4.3127535658359983</v>
      </c>
      <c r="M15" s="52">
        <f t="shared" si="5"/>
        <v>11364279</v>
      </c>
      <c r="N15" s="59">
        <f t="shared" si="6"/>
        <v>6.0408311569236028</v>
      </c>
    </row>
    <row r="16" spans="1:14" ht="15.75" customHeight="1" x14ac:dyDescent="0.25">
      <c r="A16" s="69" t="s">
        <v>32</v>
      </c>
      <c r="B16" s="7" t="s">
        <v>13</v>
      </c>
      <c r="C16" s="52">
        <f>RS!C12</f>
        <v>3583874.48</v>
      </c>
      <c r="D16" s="58">
        <f t="shared" si="0"/>
        <v>2.4829211557214794</v>
      </c>
      <c r="E16" s="52">
        <f>RS!E12</f>
        <v>0</v>
      </c>
      <c r="F16" s="59">
        <f t="shared" si="1"/>
        <v>0</v>
      </c>
      <c r="G16" s="52">
        <f t="shared" si="7"/>
        <v>3583874.48</v>
      </c>
      <c r="H16" s="59">
        <f t="shared" si="2"/>
        <v>2.0290082858807179</v>
      </c>
      <c r="I16" s="52">
        <f>RS!I12</f>
        <v>3289407</v>
      </c>
      <c r="J16" s="58">
        <f t="shared" si="3"/>
        <v>2.1455505831193458</v>
      </c>
      <c r="K16" s="52">
        <f>RS!K12</f>
        <v>0</v>
      </c>
      <c r="L16" s="59">
        <f t="shared" si="4"/>
        <v>0</v>
      </c>
      <c r="M16" s="52">
        <f t="shared" si="5"/>
        <v>3289407</v>
      </c>
      <c r="N16" s="59">
        <f t="shared" si="6"/>
        <v>1.7485273191024788</v>
      </c>
    </row>
    <row r="17" spans="1:15" x14ac:dyDescent="0.25">
      <c r="A17" s="69" t="s">
        <v>33</v>
      </c>
      <c r="B17" s="7" t="s">
        <v>14</v>
      </c>
      <c r="C17" s="52">
        <f>RS!C13</f>
        <v>6798492.5099999998</v>
      </c>
      <c r="D17" s="58">
        <f t="shared" si="0"/>
        <v>4.7100201121142566</v>
      </c>
      <c r="E17" s="52">
        <f>RS!E13</f>
        <v>0</v>
      </c>
      <c r="F17" s="59">
        <f t="shared" si="1"/>
        <v>0</v>
      </c>
      <c r="G17" s="52">
        <f t="shared" si="7"/>
        <v>6798492.5099999998</v>
      </c>
      <c r="H17" s="59">
        <f t="shared" si="2"/>
        <v>3.8489622645177008</v>
      </c>
      <c r="I17" s="52">
        <f>RS!I13</f>
        <v>7100988</v>
      </c>
      <c r="J17" s="58">
        <f t="shared" si="3"/>
        <v>4.631694692728348</v>
      </c>
      <c r="K17" s="52">
        <f>RS!K13</f>
        <v>0</v>
      </c>
      <c r="L17" s="59">
        <f t="shared" si="4"/>
        <v>0</v>
      </c>
      <c r="M17" s="52">
        <f t="shared" si="5"/>
        <v>7100988</v>
      </c>
      <c r="N17" s="59">
        <f t="shared" si="6"/>
        <v>3.7746230583867773</v>
      </c>
    </row>
    <row r="18" spans="1:15" x14ac:dyDescent="0.25">
      <c r="A18" s="69" t="s">
        <v>34</v>
      </c>
      <c r="B18" s="7" t="s">
        <v>3</v>
      </c>
      <c r="C18" s="52">
        <f>FBiH!C15</f>
        <v>15017183</v>
      </c>
      <c r="D18" s="58">
        <f t="shared" si="0"/>
        <v>10.403958503044715</v>
      </c>
      <c r="E18" s="52">
        <f>FBiH!E15</f>
        <v>0</v>
      </c>
      <c r="F18" s="59">
        <f t="shared" si="1"/>
        <v>0</v>
      </c>
      <c r="G18" s="52">
        <f t="shared" si="7"/>
        <v>15017183</v>
      </c>
      <c r="H18" s="59">
        <f t="shared" si="2"/>
        <v>8.5019687234099379</v>
      </c>
      <c r="I18" s="52">
        <f>FBiH!I15</f>
        <v>16221752</v>
      </c>
      <c r="J18" s="58">
        <f t="shared" si="3"/>
        <v>10.580809690870547</v>
      </c>
      <c r="K18" s="52">
        <f>FBiH!K15</f>
        <v>0</v>
      </c>
      <c r="L18" s="59">
        <f t="shared" si="4"/>
        <v>0</v>
      </c>
      <c r="M18" s="52">
        <f t="shared" si="5"/>
        <v>16221752</v>
      </c>
      <c r="N18" s="59">
        <f t="shared" si="6"/>
        <v>8.6228844699683798</v>
      </c>
    </row>
    <row r="19" spans="1:15" x14ac:dyDescent="0.25">
      <c r="A19" s="69" t="s">
        <v>35</v>
      </c>
      <c r="B19" s="7" t="s">
        <v>23</v>
      </c>
      <c r="C19" s="52">
        <f>RS!C14</f>
        <v>2353485.5</v>
      </c>
      <c r="D19" s="58">
        <f t="shared" si="0"/>
        <v>1.6305032361606995</v>
      </c>
      <c r="E19" s="52">
        <f>RS!E14</f>
        <v>0</v>
      </c>
      <c r="F19" s="59">
        <f t="shared" si="1"/>
        <v>0</v>
      </c>
      <c r="G19" s="52">
        <f t="shared" si="7"/>
        <v>2353485.5</v>
      </c>
      <c r="H19" s="59">
        <f t="shared" si="2"/>
        <v>1.3324243376403417</v>
      </c>
      <c r="I19" s="52">
        <f>RS!I14</f>
        <v>2454603</v>
      </c>
      <c r="J19" s="58">
        <f t="shared" si="3"/>
        <v>1.6010408252844648</v>
      </c>
      <c r="K19" s="52">
        <f>RS!K14</f>
        <v>0</v>
      </c>
      <c r="L19" s="59">
        <f t="shared" si="4"/>
        <v>0</v>
      </c>
      <c r="M19" s="52">
        <f t="shared" si="5"/>
        <v>2454603</v>
      </c>
      <c r="N19" s="59">
        <f t="shared" si="6"/>
        <v>1.3047763329532958</v>
      </c>
    </row>
    <row r="20" spans="1:15" x14ac:dyDescent="0.25">
      <c r="A20" s="69" t="s">
        <v>36</v>
      </c>
      <c r="B20" s="7" t="s">
        <v>16</v>
      </c>
      <c r="C20" s="52">
        <f>RS!C15</f>
        <v>2038919.27</v>
      </c>
      <c r="D20" s="58">
        <f t="shared" si="0"/>
        <v>1.4125706183468778</v>
      </c>
      <c r="E20" s="52">
        <f>RS!E15</f>
        <v>3332208.15</v>
      </c>
      <c r="F20" s="59">
        <f t="shared" si="1"/>
        <v>10.319379508704747</v>
      </c>
      <c r="G20" s="52">
        <f t="shared" si="7"/>
        <v>5371127.4199999999</v>
      </c>
      <c r="H20" s="59">
        <f t="shared" si="2"/>
        <v>3.0408604153182068</v>
      </c>
      <c r="I20" s="52">
        <f>RS!I15</f>
        <v>2060444</v>
      </c>
      <c r="J20" s="58">
        <f t="shared" si="3"/>
        <v>1.3439464394903875</v>
      </c>
      <c r="K20" s="52">
        <f>RS!K15</f>
        <v>3354956</v>
      </c>
      <c r="L20" s="59">
        <f t="shared" si="4"/>
        <v>9.6375011088298717</v>
      </c>
      <c r="M20" s="52">
        <f t="shared" si="5"/>
        <v>5415400</v>
      </c>
      <c r="N20" s="59">
        <f t="shared" si="6"/>
        <v>2.8786267080563652</v>
      </c>
    </row>
    <row r="21" spans="1:15" x14ac:dyDescent="0.25">
      <c r="A21" s="69" t="s">
        <v>37</v>
      </c>
      <c r="B21" s="7" t="s">
        <v>4</v>
      </c>
      <c r="C21" s="52">
        <f>FBiH!C16</f>
        <v>3754891</v>
      </c>
      <c r="D21" s="58">
        <f t="shared" si="0"/>
        <v>2.6014020171064089</v>
      </c>
      <c r="E21" s="52">
        <f>FBiH!E16</f>
        <v>5348010</v>
      </c>
      <c r="F21" s="59">
        <f t="shared" si="1"/>
        <v>16.56203403930456</v>
      </c>
      <c r="G21" s="52">
        <f t="shared" si="7"/>
        <v>9102901</v>
      </c>
      <c r="H21" s="59">
        <f t="shared" si="2"/>
        <v>5.1536016837709875</v>
      </c>
      <c r="I21" s="52">
        <f>FBiH!I16</f>
        <v>4134247</v>
      </c>
      <c r="J21" s="58">
        <f t="shared" si="3"/>
        <v>2.6966064283347748</v>
      </c>
      <c r="K21" s="52">
        <f>FBiH!K16</f>
        <v>5379293</v>
      </c>
      <c r="L21" s="59">
        <f t="shared" si="4"/>
        <v>15.452644461572898</v>
      </c>
      <c r="M21" s="52">
        <f t="shared" si="5"/>
        <v>9513540</v>
      </c>
      <c r="N21" s="59">
        <f t="shared" si="6"/>
        <v>5.0570466322270846</v>
      </c>
      <c r="O21" s="8"/>
    </row>
    <row r="22" spans="1:15" x14ac:dyDescent="0.25">
      <c r="A22" s="69" t="s">
        <v>38</v>
      </c>
      <c r="B22" s="7" t="s">
        <v>17</v>
      </c>
      <c r="C22" s="52">
        <f>RS!C16</f>
        <v>2271382.9900000002</v>
      </c>
      <c r="D22" s="58">
        <f t="shared" si="0"/>
        <v>1.5736223213422669</v>
      </c>
      <c r="E22" s="52">
        <f>RS!E16</f>
        <v>0</v>
      </c>
      <c r="F22" s="59">
        <f t="shared" si="1"/>
        <v>0</v>
      </c>
      <c r="G22" s="52">
        <f t="shared" si="7"/>
        <v>2271382.9900000002</v>
      </c>
      <c r="H22" s="59">
        <f t="shared" si="2"/>
        <v>1.2859420531710475</v>
      </c>
      <c r="I22" s="52">
        <f>RS!I16</f>
        <v>2355826</v>
      </c>
      <c r="J22" s="58">
        <f t="shared" si="3"/>
        <v>1.5366124800086203</v>
      </c>
      <c r="K22" s="52">
        <f>RS!K16</f>
        <v>0</v>
      </c>
      <c r="L22" s="59">
        <f t="shared" si="4"/>
        <v>0</v>
      </c>
      <c r="M22" s="52">
        <f t="shared" si="5"/>
        <v>2355826</v>
      </c>
      <c r="N22" s="59">
        <f t="shared" si="6"/>
        <v>1.2522701265157874</v>
      </c>
    </row>
    <row r="23" spans="1:15" x14ac:dyDescent="0.25">
      <c r="A23" s="69" t="s">
        <v>39</v>
      </c>
      <c r="B23" s="7" t="s">
        <v>18</v>
      </c>
      <c r="C23" s="52">
        <f>RS!C17</f>
        <v>3497430.55</v>
      </c>
      <c r="D23" s="58">
        <f t="shared" si="0"/>
        <v>2.4230324894809403</v>
      </c>
      <c r="E23" s="52">
        <f>RS!E17</f>
        <v>0</v>
      </c>
      <c r="F23" s="59">
        <f t="shared" si="1"/>
        <v>0</v>
      </c>
      <c r="G23" s="52">
        <f t="shared" si="7"/>
        <v>3497430.55</v>
      </c>
      <c r="H23" s="59">
        <f t="shared" si="2"/>
        <v>1.9800681092051964</v>
      </c>
      <c r="I23" s="52">
        <f>RS!I17</f>
        <v>3557819</v>
      </c>
      <c r="J23" s="58">
        <f t="shared" si="3"/>
        <v>2.3206251552584058</v>
      </c>
      <c r="K23" s="52">
        <f>RS!K17</f>
        <v>0</v>
      </c>
      <c r="L23" s="59">
        <f t="shared" si="4"/>
        <v>0</v>
      </c>
      <c r="M23" s="52">
        <f t="shared" si="5"/>
        <v>3557819</v>
      </c>
      <c r="N23" s="59">
        <f t="shared" si="6"/>
        <v>1.8912052287606438</v>
      </c>
    </row>
    <row r="24" spans="1:15" x14ac:dyDescent="0.25">
      <c r="A24" s="69" t="s">
        <v>40</v>
      </c>
      <c r="B24" s="7" t="s">
        <v>19</v>
      </c>
      <c r="C24" s="52">
        <f>RS!C18</f>
        <v>2760497.83</v>
      </c>
      <c r="D24" s="58">
        <f t="shared" si="0"/>
        <v>1.9124828452223686</v>
      </c>
      <c r="E24" s="52">
        <f>RS!E18</f>
        <v>0</v>
      </c>
      <c r="F24" s="59">
        <f t="shared" si="1"/>
        <v>0</v>
      </c>
      <c r="G24" s="52">
        <f t="shared" si="7"/>
        <v>2760497.83</v>
      </c>
      <c r="H24" s="59">
        <f t="shared" si="2"/>
        <v>1.5628541126322431</v>
      </c>
      <c r="I24" s="52">
        <f>RS!I18</f>
        <v>2595722</v>
      </c>
      <c r="J24" s="58">
        <f t="shared" si="3"/>
        <v>1.6930871888810701</v>
      </c>
      <c r="K24" s="52">
        <f>RS!K18</f>
        <v>0</v>
      </c>
      <c r="L24" s="59">
        <f t="shared" si="4"/>
        <v>0</v>
      </c>
      <c r="M24" s="52">
        <f t="shared" si="5"/>
        <v>2595722</v>
      </c>
      <c r="N24" s="59">
        <f t="shared" si="6"/>
        <v>1.3797899833603215</v>
      </c>
    </row>
    <row r="25" spans="1:15" x14ac:dyDescent="0.25">
      <c r="A25" s="69" t="s">
        <v>41</v>
      </c>
      <c r="B25" s="7" t="s">
        <v>11</v>
      </c>
      <c r="C25" s="52">
        <f>RS!C19</f>
        <v>4533610.08</v>
      </c>
      <c r="D25" s="58">
        <f t="shared" si="0"/>
        <v>3.1409014021674522</v>
      </c>
      <c r="E25" s="52">
        <f>RS!E19</f>
        <v>0</v>
      </c>
      <c r="F25" s="59">
        <f t="shared" si="1"/>
        <v>0</v>
      </c>
      <c r="G25" s="52">
        <f t="shared" si="7"/>
        <v>4533610.08</v>
      </c>
      <c r="H25" s="59">
        <f t="shared" si="2"/>
        <v>2.5667004993077618</v>
      </c>
      <c r="I25" s="52">
        <f>RS!I19</f>
        <v>3921380</v>
      </c>
      <c r="J25" s="58">
        <f t="shared" si="3"/>
        <v>2.5577616712168907</v>
      </c>
      <c r="K25" s="52">
        <f>RS!K19</f>
        <v>0</v>
      </c>
      <c r="L25" s="59">
        <f t="shared" si="4"/>
        <v>0</v>
      </c>
      <c r="M25" s="52">
        <f t="shared" si="5"/>
        <v>3921380</v>
      </c>
      <c r="N25" s="59">
        <f t="shared" si="6"/>
        <v>2.0844608339989787</v>
      </c>
    </row>
    <row r="26" spans="1:15" x14ac:dyDescent="0.25">
      <c r="A26" s="69" t="s">
        <v>42</v>
      </c>
      <c r="B26" s="7" t="s">
        <v>15</v>
      </c>
      <c r="C26" s="52">
        <f>RS!C20</f>
        <v>2025256.87</v>
      </c>
      <c r="D26" s="58">
        <f t="shared" si="0"/>
        <v>1.4031052583887553</v>
      </c>
      <c r="E26" s="52">
        <f>RS!E20</f>
        <v>0</v>
      </c>
      <c r="F26" s="59">
        <f t="shared" si="1"/>
        <v>0</v>
      </c>
      <c r="G26" s="52">
        <f t="shared" si="7"/>
        <v>2025256.87</v>
      </c>
      <c r="H26" s="59">
        <f t="shared" si="2"/>
        <v>1.1465979049207236</v>
      </c>
      <c r="I26" s="52">
        <f>RS!I20</f>
        <v>2334560</v>
      </c>
      <c r="J26" s="58">
        <f t="shared" si="3"/>
        <v>1.5227415060912499</v>
      </c>
      <c r="K26" s="52">
        <f>RS!K20</f>
        <v>0</v>
      </c>
      <c r="L26" s="59">
        <f t="shared" si="4"/>
        <v>0</v>
      </c>
      <c r="M26" s="52">
        <f t="shared" si="5"/>
        <v>2334560</v>
      </c>
      <c r="N26" s="59">
        <f t="shared" si="6"/>
        <v>1.2409659060383478</v>
      </c>
    </row>
    <row r="27" spans="1:15" x14ac:dyDescent="0.25">
      <c r="A27" s="69" t="s">
        <v>43</v>
      </c>
      <c r="B27" s="7" t="s">
        <v>65</v>
      </c>
      <c r="C27" s="52">
        <f>RS!C21</f>
        <v>5017923.12</v>
      </c>
      <c r="D27" s="58">
        <f t="shared" si="0"/>
        <v>3.4764352217022765</v>
      </c>
      <c r="E27" s="52">
        <f>RS!E21</f>
        <v>0</v>
      </c>
      <c r="F27" s="59">
        <f t="shared" si="1"/>
        <v>0</v>
      </c>
      <c r="G27" s="52">
        <f t="shared" si="7"/>
        <v>5017923.12</v>
      </c>
      <c r="H27" s="59">
        <f t="shared" si="2"/>
        <v>2.8408940227148869</v>
      </c>
      <c r="I27" s="52">
        <f>RS!I21</f>
        <v>5519659</v>
      </c>
      <c r="J27" s="58">
        <f t="shared" si="3"/>
        <v>3.6002560905567313</v>
      </c>
      <c r="K27" s="52">
        <f>RS!K21</f>
        <v>0</v>
      </c>
      <c r="L27" s="59">
        <f t="shared" si="4"/>
        <v>0</v>
      </c>
      <c r="M27" s="52">
        <f t="shared" si="5"/>
        <v>5519659</v>
      </c>
      <c r="N27" s="59">
        <f t="shared" si="6"/>
        <v>2.9340469433031151</v>
      </c>
    </row>
    <row r="28" spans="1:15" x14ac:dyDescent="0.25">
      <c r="A28" s="69" t="s">
        <v>44</v>
      </c>
      <c r="B28" s="7" t="s">
        <v>5</v>
      </c>
      <c r="C28" s="52">
        <f>FBiH!C17</f>
        <v>12203888</v>
      </c>
      <c r="D28" s="58">
        <f t="shared" si="0"/>
        <v>8.4548975881698567</v>
      </c>
      <c r="E28" s="52">
        <f>FBiH!E17</f>
        <v>690136</v>
      </c>
      <c r="F28" s="59">
        <f t="shared" si="1"/>
        <v>2.1372540297698568</v>
      </c>
      <c r="G28" s="52">
        <f t="shared" si="7"/>
        <v>12894024</v>
      </c>
      <c r="H28" s="59">
        <f t="shared" si="2"/>
        <v>7.2999435890803959</v>
      </c>
      <c r="I28" s="52">
        <f>FBiH!I17</f>
        <v>12589239</v>
      </c>
      <c r="J28" s="58">
        <f t="shared" si="3"/>
        <v>8.2114645823635719</v>
      </c>
      <c r="K28" s="52">
        <f>FBiH!K17</f>
        <v>682641</v>
      </c>
      <c r="L28" s="59">
        <f t="shared" si="4"/>
        <v>1.9609656265038147</v>
      </c>
      <c r="M28" s="52">
        <f t="shared" si="5"/>
        <v>13271880</v>
      </c>
      <c r="N28" s="59">
        <f t="shared" si="6"/>
        <v>7.0548414215236388</v>
      </c>
    </row>
    <row r="29" spans="1:15" x14ac:dyDescent="0.25">
      <c r="A29" s="69" t="s">
        <v>45</v>
      </c>
      <c r="B29" s="7" t="s">
        <v>22</v>
      </c>
      <c r="C29" s="52">
        <f>RS!C22</f>
        <v>611707.39</v>
      </c>
      <c r="D29" s="58">
        <f t="shared" si="0"/>
        <v>0.42379308433317953</v>
      </c>
      <c r="E29" s="52">
        <f>RS!E22</f>
        <v>0</v>
      </c>
      <c r="F29" s="59">
        <f t="shared" si="1"/>
        <v>0</v>
      </c>
      <c r="G29" s="52">
        <f t="shared" si="7"/>
        <v>611707.39</v>
      </c>
      <c r="H29" s="59">
        <f t="shared" si="2"/>
        <v>0.3463177546453769</v>
      </c>
      <c r="I29" s="52">
        <f>RS!I22</f>
        <v>624477</v>
      </c>
      <c r="J29" s="58">
        <f t="shared" si="3"/>
        <v>0.40732174264073118</v>
      </c>
      <c r="K29" s="52">
        <f>RS!K22</f>
        <v>0</v>
      </c>
      <c r="L29" s="59">
        <f t="shared" si="4"/>
        <v>0</v>
      </c>
      <c r="M29" s="52">
        <f t="shared" si="5"/>
        <v>624477</v>
      </c>
      <c r="N29" s="59">
        <f t="shared" si="6"/>
        <v>0.33194891804241883</v>
      </c>
    </row>
    <row r="30" spans="1:15" x14ac:dyDescent="0.25">
      <c r="A30" s="69" t="s">
        <v>46</v>
      </c>
      <c r="B30" s="7" t="s">
        <v>87</v>
      </c>
      <c r="C30" s="52">
        <f>RS!C23</f>
        <v>7503.46</v>
      </c>
      <c r="D30" s="58">
        <f t="shared" si="0"/>
        <v>5.19842412982887E-3</v>
      </c>
      <c r="E30" s="52">
        <f>RS!E23</f>
        <v>0</v>
      </c>
      <c r="F30" s="59">
        <f t="shared" si="1"/>
        <v>0</v>
      </c>
      <c r="G30" s="52">
        <f t="shared" si="7"/>
        <v>7503.46</v>
      </c>
      <c r="H30" s="59">
        <f t="shared" si="2"/>
        <v>4.2480791662029786E-3</v>
      </c>
      <c r="I30" s="52">
        <f>RS!I23</f>
        <v>0</v>
      </c>
      <c r="J30" s="58">
        <f t="shared" si="3"/>
        <v>0</v>
      </c>
      <c r="K30" s="52">
        <f>RS!K23</f>
        <v>0</v>
      </c>
      <c r="L30" s="59">
        <f t="shared" si="4"/>
        <v>0</v>
      </c>
      <c r="M30" s="52">
        <f t="shared" si="5"/>
        <v>0</v>
      </c>
      <c r="N30" s="59">
        <f t="shared" si="6"/>
        <v>0</v>
      </c>
    </row>
    <row r="31" spans="1:15" x14ac:dyDescent="0.25">
      <c r="A31" s="69" t="s">
        <v>47</v>
      </c>
      <c r="B31" s="7" t="s">
        <v>6</v>
      </c>
      <c r="C31" s="52">
        <f>FBiH!C18</f>
        <v>9411532</v>
      </c>
      <c r="D31" s="58">
        <f t="shared" si="0"/>
        <v>6.5203432879573642</v>
      </c>
      <c r="E31" s="52">
        <f>FBiH!E18</f>
        <v>4818494</v>
      </c>
      <c r="F31" s="59">
        <f t="shared" si="1"/>
        <v>14.922197536314401</v>
      </c>
      <c r="G31" s="52">
        <f t="shared" si="7"/>
        <v>14230026</v>
      </c>
      <c r="H31" s="59">
        <f t="shared" si="2"/>
        <v>8.0563202822600104</v>
      </c>
      <c r="I31" s="52">
        <f>FBiH!I18</f>
        <v>9836096</v>
      </c>
      <c r="J31" s="58">
        <f t="shared" si="3"/>
        <v>6.4156978775864042</v>
      </c>
      <c r="K31" s="52">
        <f>FBiH!K18</f>
        <v>5112936</v>
      </c>
      <c r="L31" s="59">
        <f t="shared" si="4"/>
        <v>14.687503016247058</v>
      </c>
      <c r="M31" s="52">
        <f t="shared" si="5"/>
        <v>14949032</v>
      </c>
      <c r="N31" s="59">
        <f t="shared" si="6"/>
        <v>7.9463535057039669</v>
      </c>
    </row>
    <row r="32" spans="1:15" x14ac:dyDescent="0.25">
      <c r="A32" s="69" t="s">
        <v>48</v>
      </c>
      <c r="B32" s="7" t="s">
        <v>7</v>
      </c>
      <c r="C32" s="52">
        <f>FBiH!C19</f>
        <v>6738351</v>
      </c>
      <c r="D32" s="58">
        <f t="shared" si="0"/>
        <v>4.6683538572413923</v>
      </c>
      <c r="E32" s="52">
        <f>FBiH!E19</f>
        <v>7788789</v>
      </c>
      <c r="F32" s="59">
        <f t="shared" si="1"/>
        <v>24.120782972163653</v>
      </c>
      <c r="G32" s="52">
        <f t="shared" si="7"/>
        <v>14527140</v>
      </c>
      <c r="H32" s="59">
        <f t="shared" si="2"/>
        <v>8.2245311867477042</v>
      </c>
      <c r="I32" s="52">
        <f>FBiH!I19</f>
        <v>6765281</v>
      </c>
      <c r="J32" s="58">
        <f t="shared" si="3"/>
        <v>4.4127262435193426</v>
      </c>
      <c r="K32" s="52">
        <f>FBiH!K19</f>
        <v>10546713</v>
      </c>
      <c r="L32" s="59">
        <f t="shared" si="4"/>
        <v>30.29665910134452</v>
      </c>
      <c r="M32" s="52">
        <f t="shared" si="5"/>
        <v>17311994</v>
      </c>
      <c r="N32" s="59">
        <f t="shared" si="6"/>
        <v>9.2024168663647288</v>
      </c>
    </row>
    <row r="33" spans="1:14" x14ac:dyDescent="0.25">
      <c r="A33" s="69" t="s">
        <v>49</v>
      </c>
      <c r="B33" s="7" t="s">
        <v>67</v>
      </c>
      <c r="C33" s="52">
        <f>FBiH!C20</f>
        <v>377521</v>
      </c>
      <c r="D33" s="58">
        <f t="shared" si="0"/>
        <v>0.26154790935343492</v>
      </c>
      <c r="E33" s="52">
        <f>FBiH!E20</f>
        <v>6107760</v>
      </c>
      <c r="F33" s="59">
        <f t="shared" si="1"/>
        <v>18.914872826322842</v>
      </c>
      <c r="G33" s="52">
        <f t="shared" si="7"/>
        <v>6485281</v>
      </c>
      <c r="H33" s="59">
        <f t="shared" si="2"/>
        <v>3.6716377648540828</v>
      </c>
      <c r="I33" s="52">
        <f>FBiH!I20</f>
        <v>544951</v>
      </c>
      <c r="J33" s="58">
        <f t="shared" si="3"/>
        <v>0.35545006617346853</v>
      </c>
      <c r="K33" s="52">
        <f>FBiH!K20</f>
        <v>6546316</v>
      </c>
      <c r="L33" s="59">
        <f t="shared" si="4"/>
        <v>18.805053690346675</v>
      </c>
      <c r="M33" s="52">
        <f t="shared" si="5"/>
        <v>7091267</v>
      </c>
      <c r="N33" s="59">
        <f t="shared" si="6"/>
        <v>3.7694557336777965</v>
      </c>
    </row>
    <row r="34" spans="1:14" x14ac:dyDescent="0.25">
      <c r="A34" s="69" t="s">
        <v>50</v>
      </c>
      <c r="B34" s="7" t="s">
        <v>25</v>
      </c>
      <c r="C34" s="52">
        <f>RS!C24</f>
        <v>7609599.3900000006</v>
      </c>
      <c r="D34" s="58">
        <f t="shared" si="0"/>
        <v>5.2719578817381656</v>
      </c>
      <c r="E34" s="52">
        <f>RS!E24</f>
        <v>400597</v>
      </c>
      <c r="F34" s="59">
        <f t="shared" si="1"/>
        <v>1.240592510119332</v>
      </c>
      <c r="G34" s="52">
        <f t="shared" si="7"/>
        <v>8010196.3900000006</v>
      </c>
      <c r="H34" s="59">
        <f t="shared" si="2"/>
        <v>4.5349676551288747</v>
      </c>
      <c r="I34" s="52">
        <f>RS!I24</f>
        <v>8177626</v>
      </c>
      <c r="J34" s="58">
        <f t="shared" si="3"/>
        <v>5.3339432404782752</v>
      </c>
      <c r="K34" s="52">
        <f>RS!K24</f>
        <v>371141</v>
      </c>
      <c r="L34" s="59">
        <f t="shared" si="4"/>
        <v>1.066145666003437</v>
      </c>
      <c r="M34" s="52">
        <f t="shared" si="5"/>
        <v>8548767</v>
      </c>
      <c r="N34" s="59">
        <f t="shared" si="6"/>
        <v>4.5442089240223975</v>
      </c>
    </row>
    <row r="35" spans="1:14" x14ac:dyDescent="0.25">
      <c r="A35" s="3"/>
      <c r="B35" s="4" t="s">
        <v>56</v>
      </c>
      <c r="C35" s="10">
        <f t="shared" ref="C35:L35" si="8">SUM(C11:C34)</f>
        <v>144341050.52999997</v>
      </c>
      <c r="D35" s="10">
        <f t="shared" si="8"/>
        <v>100.00000000000001</v>
      </c>
      <c r="E35" s="10">
        <f t="shared" si="8"/>
        <v>32290780.149999999</v>
      </c>
      <c r="F35" s="24">
        <f t="shared" si="8"/>
        <v>99.999999999999986</v>
      </c>
      <c r="G35" s="10">
        <f>SUM(G11:G34)</f>
        <v>176631830.68000001</v>
      </c>
      <c r="H35" s="24">
        <f t="shared" si="8"/>
        <v>100.00000000000003</v>
      </c>
      <c r="I35" s="10">
        <f t="shared" si="8"/>
        <v>153312955</v>
      </c>
      <c r="J35" s="10">
        <f t="shared" si="8"/>
        <v>100.00000000000001</v>
      </c>
      <c r="K35" s="10">
        <f t="shared" si="8"/>
        <v>34811472</v>
      </c>
      <c r="L35" s="24">
        <f t="shared" si="8"/>
        <v>99.999999999999986</v>
      </c>
      <c r="M35" s="10">
        <f>SUM(M11:M34)</f>
        <v>188124427</v>
      </c>
      <c r="N35" s="24">
        <f>SUM(N11:N34)</f>
        <v>100.00000000000001</v>
      </c>
    </row>
    <row r="36" spans="1:14" x14ac:dyDescent="0.25">
      <c r="C36" s="70"/>
      <c r="E36" s="45"/>
      <c r="G36" s="45"/>
      <c r="I36" s="70"/>
      <c r="K36" s="45"/>
      <c r="M36" s="45"/>
    </row>
    <row r="37" spans="1:14" s="89" customFormat="1" ht="12" x14ac:dyDescent="0.25">
      <c r="A37" s="85" t="s">
        <v>83</v>
      </c>
      <c r="B37" s="81"/>
      <c r="C37" s="82"/>
      <c r="D37" s="85"/>
      <c r="E37" s="86"/>
      <c r="F37" s="85"/>
      <c r="G37" s="86"/>
      <c r="H37" s="85"/>
      <c r="I37" s="83"/>
      <c r="J37" s="87"/>
      <c r="K37" s="88"/>
      <c r="M37" s="88"/>
    </row>
    <row r="38" spans="1:14" s="89" customFormat="1" ht="12" x14ac:dyDescent="0.25">
      <c r="A38" s="85" t="s">
        <v>86</v>
      </c>
      <c r="B38" s="85"/>
      <c r="C38" s="82"/>
      <c r="D38" s="85"/>
      <c r="E38" s="85"/>
      <c r="F38" s="85"/>
      <c r="G38" s="85"/>
      <c r="H38" s="85"/>
      <c r="I38" s="84"/>
      <c r="J38" s="87"/>
      <c r="K38" s="87"/>
      <c r="M38" s="87"/>
    </row>
    <row r="39" spans="1:14" x14ac:dyDescent="0.25">
      <c r="B39" s="41"/>
      <c r="C39" s="73"/>
      <c r="D39" s="71"/>
      <c r="E39" s="71"/>
      <c r="G39" s="71"/>
      <c r="I39" s="73"/>
      <c r="J39" s="71"/>
      <c r="K39" s="71"/>
      <c r="M39" s="71"/>
    </row>
    <row r="40" spans="1:14" x14ac:dyDescent="0.25">
      <c r="B40" s="74"/>
      <c r="C40" s="75"/>
      <c r="D40" s="71"/>
      <c r="E40" s="72"/>
      <c r="G40" s="72"/>
      <c r="I40" s="75"/>
      <c r="J40" s="71"/>
      <c r="K40" s="72"/>
      <c r="M40" s="72"/>
    </row>
    <row r="41" spans="1:14" x14ac:dyDescent="0.25">
      <c r="B41" s="41"/>
      <c r="C41" s="76"/>
      <c r="I41" s="76"/>
    </row>
    <row r="42" spans="1:14" x14ac:dyDescent="0.25">
      <c r="B42" s="74"/>
      <c r="C42" s="77"/>
      <c r="I42" s="77"/>
    </row>
  </sheetData>
  <mergeCells count="14">
    <mergeCell ref="A8:A10"/>
    <mergeCell ref="B8:B10"/>
    <mergeCell ref="C8:D8"/>
    <mergeCell ref="E8:F8"/>
    <mergeCell ref="G8:H8"/>
    <mergeCell ref="K8:L8"/>
    <mergeCell ref="M8:N8"/>
    <mergeCell ref="C9:D9"/>
    <mergeCell ref="E9:F9"/>
    <mergeCell ref="G9:H9"/>
    <mergeCell ref="I9:J9"/>
    <mergeCell ref="K9:L9"/>
    <mergeCell ref="M9:N9"/>
    <mergeCell ref="I8:J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28.02.2026.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4"/>
  <sheetViews>
    <sheetView showGridLines="0" showRuler="0" view="pageLayout" topLeftCell="D6" zoomScaleNormal="70" workbookViewId="0">
      <selection activeCell="A23" sqref="A23:XFD23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7" t="s">
        <v>61</v>
      </c>
      <c r="I5" s="57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95" t="s">
        <v>58</v>
      </c>
      <c r="B8" s="98" t="s">
        <v>10</v>
      </c>
      <c r="C8" s="90" t="s">
        <v>77</v>
      </c>
      <c r="D8" s="90"/>
      <c r="E8" s="90" t="s">
        <v>76</v>
      </c>
      <c r="F8" s="90"/>
      <c r="G8" s="90" t="s">
        <v>78</v>
      </c>
      <c r="H8" s="90"/>
      <c r="I8" s="90" t="s">
        <v>77</v>
      </c>
      <c r="J8" s="90"/>
      <c r="K8" s="90" t="s">
        <v>76</v>
      </c>
      <c r="L8" s="90"/>
      <c r="M8" s="90" t="s">
        <v>78</v>
      </c>
      <c r="N8" s="91"/>
    </row>
    <row r="9" spans="1:14" s="25" customFormat="1" ht="21.75" customHeight="1" x14ac:dyDescent="0.25">
      <c r="A9" s="96"/>
      <c r="B9" s="93"/>
      <c r="C9" s="93" t="s">
        <v>84</v>
      </c>
      <c r="D9" s="93"/>
      <c r="E9" s="93" t="s">
        <v>84</v>
      </c>
      <c r="F9" s="93"/>
      <c r="G9" s="93" t="s">
        <v>84</v>
      </c>
      <c r="H9" s="93"/>
      <c r="I9" s="93" t="s">
        <v>85</v>
      </c>
      <c r="J9" s="93"/>
      <c r="K9" s="93" t="s">
        <v>85</v>
      </c>
      <c r="L9" s="93"/>
      <c r="M9" s="93" t="s">
        <v>85</v>
      </c>
      <c r="N9" s="94"/>
    </row>
    <row r="10" spans="1:14" ht="18.75" customHeight="1" thickBot="1" x14ac:dyDescent="0.3">
      <c r="A10" s="97"/>
      <c r="B10" s="99"/>
      <c r="C10" s="56" t="s">
        <v>26</v>
      </c>
      <c r="D10" s="66" t="s">
        <v>75</v>
      </c>
      <c r="E10" s="56" t="s">
        <v>26</v>
      </c>
      <c r="F10" s="66" t="s">
        <v>75</v>
      </c>
      <c r="G10" s="56" t="s">
        <v>26</v>
      </c>
      <c r="H10" s="66" t="s">
        <v>75</v>
      </c>
      <c r="I10" s="56" t="s">
        <v>26</v>
      </c>
      <c r="J10" s="66" t="s">
        <v>75</v>
      </c>
      <c r="K10" s="56" t="s">
        <v>26</v>
      </c>
      <c r="L10" s="62" t="s">
        <v>75</v>
      </c>
      <c r="M10" s="56" t="s">
        <v>26</v>
      </c>
      <c r="N10" s="55" t="s">
        <v>75</v>
      </c>
    </row>
    <row r="11" spans="1:14" ht="16.5" customHeight="1" x14ac:dyDescent="0.25">
      <c r="A11" s="14" t="s">
        <v>27</v>
      </c>
      <c r="B11" s="7" t="s">
        <v>62</v>
      </c>
      <c r="C11" s="52">
        <v>16540977</v>
      </c>
      <c r="D11" s="60">
        <v>16.779283600790372</v>
      </c>
      <c r="E11" s="52">
        <v>1882161</v>
      </c>
      <c r="F11" s="26">
        <v>6.5906668802672455</v>
      </c>
      <c r="G11" s="52">
        <v>18423138</v>
      </c>
      <c r="H11" s="59">
        <v>14.490692615184633</v>
      </c>
      <c r="I11" s="52">
        <f>15189564+2636093</f>
        <v>17825657</v>
      </c>
      <c r="J11" s="60">
        <f>I11/I21*100</f>
        <v>16.708887430079987</v>
      </c>
      <c r="K11" s="79">
        <v>1316143</v>
      </c>
      <c r="L11" s="59">
        <f>K11/K21*100</f>
        <v>4.2339621124081663</v>
      </c>
      <c r="M11" s="52">
        <f>I11+K11</f>
        <v>19141800</v>
      </c>
      <c r="N11" s="59">
        <f>M11/M21*100</f>
        <v>13.894120933598812</v>
      </c>
    </row>
    <row r="12" spans="1:14" ht="16.5" customHeight="1" x14ac:dyDescent="0.25">
      <c r="A12" s="14" t="s">
        <v>28</v>
      </c>
      <c r="B12" s="7" t="s">
        <v>82</v>
      </c>
      <c r="C12" s="52">
        <v>21280756</v>
      </c>
      <c r="D12" s="60">
        <v>21.587348810364791</v>
      </c>
      <c r="E12" s="52">
        <v>0</v>
      </c>
      <c r="F12" s="26">
        <v>0</v>
      </c>
      <c r="G12" s="52">
        <v>21280756.399999999</v>
      </c>
      <c r="H12" s="59">
        <v>16.738348245072206</v>
      </c>
      <c r="I12" s="52">
        <f>20013925+3714204</f>
        <v>23728129</v>
      </c>
      <c r="J12" s="60">
        <f>I12/I21*100</f>
        <v>22.24157215565274</v>
      </c>
      <c r="K12" s="79">
        <v>0</v>
      </c>
      <c r="L12" s="59">
        <f>K12/K21*100</f>
        <v>0</v>
      </c>
      <c r="M12" s="52">
        <f>I12+K12+0.4</f>
        <v>23728129.399999999</v>
      </c>
      <c r="N12" s="59">
        <f>M12/M21*100</f>
        <v>17.223119007182259</v>
      </c>
    </row>
    <row r="13" spans="1:14" ht="16.5" customHeight="1" x14ac:dyDescent="0.25">
      <c r="A13" s="14" t="s">
        <v>29</v>
      </c>
      <c r="B13" s="7" t="s">
        <v>1</v>
      </c>
      <c r="C13" s="52">
        <v>4897297</v>
      </c>
      <c r="D13" s="60">
        <v>4.9678525784964149</v>
      </c>
      <c r="E13" s="52">
        <v>0</v>
      </c>
      <c r="F13" s="26">
        <v>0</v>
      </c>
      <c r="G13" s="52">
        <v>4897297</v>
      </c>
      <c r="H13" s="59">
        <v>3.8519618901115464</v>
      </c>
      <c r="I13" s="52">
        <f>4597867+577521</f>
        <v>5175388</v>
      </c>
      <c r="J13" s="60">
        <f>I13/I21*100</f>
        <v>4.851152218343862</v>
      </c>
      <c r="K13" s="79">
        <v>0</v>
      </c>
      <c r="L13" s="59">
        <f>K13/K21*100</f>
        <v>0</v>
      </c>
      <c r="M13" s="52">
        <f t="shared" ref="M13:M20" si="0">I13+K13</f>
        <v>5175388</v>
      </c>
      <c r="N13" s="59">
        <f>M13/M21*100</f>
        <v>3.7565676556173448</v>
      </c>
    </row>
    <row r="14" spans="1:14" ht="16.5" customHeight="1" x14ac:dyDescent="0.25">
      <c r="A14" s="14" t="s">
        <v>30</v>
      </c>
      <c r="B14" s="7" t="s">
        <v>2</v>
      </c>
      <c r="C14" s="52">
        <v>8357361</v>
      </c>
      <c r="D14" s="60">
        <v>8.4777658764161892</v>
      </c>
      <c r="E14" s="52">
        <v>1922625</v>
      </c>
      <c r="F14" s="26">
        <v>6.7323575988843753</v>
      </c>
      <c r="G14" s="52">
        <v>10279986</v>
      </c>
      <c r="H14" s="59">
        <v>8.0857081575571659</v>
      </c>
      <c r="I14" s="52">
        <f>9448679+414267</f>
        <v>9862946</v>
      </c>
      <c r="J14" s="60">
        <f>I14/I21*100</f>
        <v>9.2450367716016117</v>
      </c>
      <c r="K14" s="79">
        <v>1501333</v>
      </c>
      <c r="L14" s="59">
        <f>K14/K21*100</f>
        <v>4.8297085044011849</v>
      </c>
      <c r="M14" s="52">
        <f t="shared" si="0"/>
        <v>11364279</v>
      </c>
      <c r="N14" s="59">
        <f>M14/M21*100</f>
        <v>8.2487888677740528</v>
      </c>
    </row>
    <row r="15" spans="1:14" ht="16.5" customHeight="1" x14ac:dyDescent="0.25">
      <c r="A15" s="14" t="s">
        <v>31</v>
      </c>
      <c r="B15" s="7" t="s">
        <v>3</v>
      </c>
      <c r="C15" s="52">
        <v>15017183</v>
      </c>
      <c r="D15" s="60">
        <v>15.233536231987262</v>
      </c>
      <c r="E15" s="52">
        <v>0</v>
      </c>
      <c r="F15" s="26">
        <v>0</v>
      </c>
      <c r="G15" s="52">
        <v>15017183</v>
      </c>
      <c r="H15" s="59">
        <v>11.811743623641977</v>
      </c>
      <c r="I15" s="52">
        <f>14554029+1667723</f>
        <v>16221752</v>
      </c>
      <c r="J15" s="60">
        <f>I15/I21*100</f>
        <v>15.205466372806054</v>
      </c>
      <c r="K15" s="79">
        <v>0</v>
      </c>
      <c r="L15" s="59">
        <f>K15/K21*100</f>
        <v>0</v>
      </c>
      <c r="M15" s="52">
        <f t="shared" si="0"/>
        <v>16221752</v>
      </c>
      <c r="N15" s="59">
        <f>M15/M21*100</f>
        <v>11.774597166559486</v>
      </c>
    </row>
    <row r="16" spans="1:14" ht="16.5" customHeight="1" x14ac:dyDescent="0.25">
      <c r="A16" s="14" t="s">
        <v>32</v>
      </c>
      <c r="B16" s="7" t="s">
        <v>4</v>
      </c>
      <c r="C16" s="52">
        <v>3754891</v>
      </c>
      <c r="D16" s="60">
        <v>3.808987883790381</v>
      </c>
      <c r="E16" s="52">
        <v>5348010</v>
      </c>
      <c r="F16" s="26">
        <v>18.726853006909629</v>
      </c>
      <c r="G16" s="52">
        <v>9102901</v>
      </c>
      <c r="H16" s="59">
        <v>7.1598736489655996</v>
      </c>
      <c r="I16" s="52">
        <v>4134247</v>
      </c>
      <c r="J16" s="60">
        <f>I16/I21*100</f>
        <v>3.8752382440179276</v>
      </c>
      <c r="K16" s="79">
        <v>5379293</v>
      </c>
      <c r="L16" s="59">
        <f>K16/K21*100</f>
        <v>17.304899812210724</v>
      </c>
      <c r="M16" s="52">
        <f t="shared" si="0"/>
        <v>9513540</v>
      </c>
      <c r="N16" s="59">
        <f>M16/M21*100</f>
        <v>6.9054255747437354</v>
      </c>
    </row>
    <row r="17" spans="1:14" ht="16.5" customHeight="1" x14ac:dyDescent="0.25">
      <c r="A17" s="14" t="s">
        <v>33</v>
      </c>
      <c r="B17" s="7" t="s">
        <v>5</v>
      </c>
      <c r="C17" s="52">
        <v>12203888</v>
      </c>
      <c r="D17" s="60">
        <v>12.379709964186663</v>
      </c>
      <c r="E17" s="52">
        <v>690136</v>
      </c>
      <c r="F17" s="26">
        <v>2.4166139230810306</v>
      </c>
      <c r="G17" s="52">
        <v>12894024</v>
      </c>
      <c r="H17" s="59">
        <v>10.141775975233612</v>
      </c>
      <c r="I17" s="52">
        <f>11823827+765412</f>
        <v>12589239</v>
      </c>
      <c r="J17" s="60">
        <f>I17/I21*100</f>
        <v>11.800528714390314</v>
      </c>
      <c r="K17" s="79">
        <v>682641</v>
      </c>
      <c r="L17" s="59">
        <f>K17/K21*100</f>
        <v>2.1960198324774916</v>
      </c>
      <c r="M17" s="52">
        <f t="shared" si="0"/>
        <v>13271880</v>
      </c>
      <c r="N17" s="59">
        <f>M17/M21*100</f>
        <v>9.6334255783788034</v>
      </c>
    </row>
    <row r="18" spans="1:14" ht="16.5" customHeight="1" x14ac:dyDescent="0.25">
      <c r="A18" s="14" t="s">
        <v>34</v>
      </c>
      <c r="B18" s="7" t="s">
        <v>6</v>
      </c>
      <c r="C18" s="52">
        <v>9411532</v>
      </c>
      <c r="D18" s="60">
        <v>9.5471243655023414</v>
      </c>
      <c r="E18" s="52">
        <v>4818494</v>
      </c>
      <c r="F18" s="26">
        <v>16.872673920332236</v>
      </c>
      <c r="G18" s="52">
        <v>14230026</v>
      </c>
      <c r="H18" s="59">
        <v>11.192606420908605</v>
      </c>
      <c r="I18" s="52">
        <f>8582323+1253773</f>
        <v>9836096</v>
      </c>
      <c r="J18" s="60">
        <f>I18/I21*100</f>
        <v>9.2198689122908632</v>
      </c>
      <c r="K18" s="79">
        <v>5112936</v>
      </c>
      <c r="L18" s="59">
        <f>K18/K21*100</f>
        <v>16.448043493121766</v>
      </c>
      <c r="M18" s="52">
        <f t="shared" si="0"/>
        <v>14949032</v>
      </c>
      <c r="N18" s="59">
        <f>M18/M21*100</f>
        <v>10.850790335717566</v>
      </c>
    </row>
    <row r="19" spans="1:14" ht="16.5" customHeight="1" x14ac:dyDescent="0.25">
      <c r="A19" s="14" t="s">
        <v>35</v>
      </c>
      <c r="B19" s="7" t="s">
        <v>7</v>
      </c>
      <c r="C19" s="52">
        <v>6738351</v>
      </c>
      <c r="D19" s="60">
        <v>6.8354307264117118</v>
      </c>
      <c r="E19" s="52">
        <v>7788789</v>
      </c>
      <c r="F19" s="26">
        <v>27.273603958263848</v>
      </c>
      <c r="G19" s="52">
        <v>14527140</v>
      </c>
      <c r="H19" s="59">
        <v>11.426301008967814</v>
      </c>
      <c r="I19" s="52">
        <f>5575100+1190181</f>
        <v>6765281</v>
      </c>
      <c r="J19" s="60">
        <f>I19/I21*100</f>
        <v>6.3414391212542096</v>
      </c>
      <c r="K19" s="79">
        <v>10546713</v>
      </c>
      <c r="L19" s="59">
        <f>K19/K21*100</f>
        <v>33.928215438932298</v>
      </c>
      <c r="M19" s="52">
        <f t="shared" si="0"/>
        <v>17311994</v>
      </c>
      <c r="N19" s="59">
        <f>M19/M21*100</f>
        <v>12.565951908270748</v>
      </c>
    </row>
    <row r="20" spans="1:14" ht="16.5" customHeight="1" x14ac:dyDescent="0.25">
      <c r="A20" s="14" t="s">
        <v>36</v>
      </c>
      <c r="B20" s="7" t="s">
        <v>67</v>
      </c>
      <c r="C20" s="52">
        <v>377521</v>
      </c>
      <c r="D20" s="60">
        <v>0.38295996205387278</v>
      </c>
      <c r="E20" s="52">
        <v>6107760</v>
      </c>
      <c r="F20" s="26">
        <v>21.387230712261637</v>
      </c>
      <c r="G20" s="52">
        <v>6485281</v>
      </c>
      <c r="H20" s="59">
        <v>5.1009884143568378</v>
      </c>
      <c r="I20" s="52">
        <f>401764+143187</f>
        <v>544951</v>
      </c>
      <c r="J20" s="60">
        <f>I20/I21*100</f>
        <v>0.51081005956243397</v>
      </c>
      <c r="K20" s="79">
        <v>6546316</v>
      </c>
      <c r="L20" s="59">
        <f>K20/K21*100</f>
        <v>21.059150806448372</v>
      </c>
      <c r="M20" s="52">
        <f t="shared" si="0"/>
        <v>7091267</v>
      </c>
      <c r="N20" s="59">
        <f>M20/M21*100</f>
        <v>5.1472129721571873</v>
      </c>
    </row>
    <row r="21" spans="1:14" ht="16.5" customHeight="1" x14ac:dyDescent="0.25">
      <c r="A21" s="3"/>
      <c r="B21" s="4" t="s">
        <v>56</v>
      </c>
      <c r="C21" s="10">
        <f>SUM(C11:C20)</f>
        <v>98579757</v>
      </c>
      <c r="D21" s="10">
        <v>100</v>
      </c>
      <c r="E21" s="10">
        <f>SUM(E11:E20)</f>
        <v>28557975</v>
      </c>
      <c r="F21" s="24">
        <v>100</v>
      </c>
      <c r="G21" s="10">
        <f>SUM(G11:G20)</f>
        <v>127137732.40000001</v>
      </c>
      <c r="H21" s="24">
        <v>99.999999999999986</v>
      </c>
      <c r="I21" s="10">
        <f>SUM(I11:I20)</f>
        <v>106683686</v>
      </c>
      <c r="J21" s="10">
        <f t="shared" ref="J21:N21" si="1">SUM(J11:J20)</f>
        <v>100</v>
      </c>
      <c r="K21" s="10">
        <f>SUM(K11:K20)</f>
        <v>31085375</v>
      </c>
      <c r="L21" s="24">
        <f t="shared" si="1"/>
        <v>100</v>
      </c>
      <c r="M21" s="10">
        <f t="shared" si="1"/>
        <v>137769061.40000001</v>
      </c>
      <c r="N21" s="24">
        <f t="shared" si="1"/>
        <v>100</v>
      </c>
    </row>
    <row r="22" spans="1:14" x14ac:dyDescent="0.25">
      <c r="A22" s="17"/>
      <c r="B22" s="17"/>
      <c r="C22" s="18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</row>
    <row r="23" spans="1:14" s="100" customFormat="1" ht="12" x14ac:dyDescent="0.25">
      <c r="A23" s="100" t="s">
        <v>80</v>
      </c>
    </row>
    <row r="24" spans="1:14" x14ac:dyDescent="0.25">
      <c r="A24" s="17"/>
      <c r="B24" s="17"/>
      <c r="C24" s="9"/>
      <c r="D24" s="20"/>
      <c r="E24" s="9"/>
      <c r="F24" s="17"/>
      <c r="G24" s="9"/>
      <c r="H24" s="17"/>
      <c r="I24" s="9"/>
      <c r="J24" s="20"/>
      <c r="K24" s="9"/>
      <c r="L24" s="17"/>
      <c r="M24" s="9"/>
      <c r="N24" s="17"/>
    </row>
    <row r="25" spans="1:14" x14ac:dyDescent="0.25">
      <c r="A25" s="17"/>
      <c r="B25" s="17"/>
      <c r="C25" s="23"/>
      <c r="D25" s="20"/>
      <c r="E25" s="20"/>
      <c r="F25" s="17"/>
      <c r="G25" s="20"/>
      <c r="H25" s="17"/>
      <c r="I25" s="23"/>
      <c r="J25" s="20"/>
      <c r="K25" s="20"/>
      <c r="L25" s="17"/>
      <c r="M25" s="20"/>
      <c r="N25" s="17"/>
    </row>
    <row r="26" spans="1:14" x14ac:dyDescent="0.25">
      <c r="A26" s="17"/>
      <c r="B26" s="16"/>
      <c r="C26" s="9"/>
      <c r="D26" s="20"/>
      <c r="E26" s="19"/>
      <c r="F26" s="17"/>
      <c r="G26" s="19"/>
      <c r="H26" s="17"/>
      <c r="I26" s="9"/>
      <c r="J26" s="20"/>
      <c r="K26" s="19"/>
      <c r="L26" s="17"/>
      <c r="M26" s="19"/>
      <c r="N26" s="17"/>
    </row>
    <row r="27" spans="1:14" x14ac:dyDescent="0.25">
      <c r="A27" s="17"/>
      <c r="B27" s="35"/>
      <c r="C27" s="47"/>
      <c r="D27" s="17"/>
      <c r="I27" s="47"/>
      <c r="J27" s="17"/>
    </row>
    <row r="28" spans="1:14" x14ac:dyDescent="0.25">
      <c r="A28" s="17"/>
      <c r="B28" s="35"/>
      <c r="C28" s="17"/>
      <c r="D28" s="17"/>
      <c r="I28" s="17"/>
      <c r="J28" s="17"/>
    </row>
    <row r="29" spans="1:14" x14ac:dyDescent="0.25">
      <c r="A29" s="17"/>
      <c r="B29" s="35"/>
      <c r="C29" s="17"/>
      <c r="D29" s="17"/>
      <c r="I29" s="17"/>
      <c r="J29" s="17"/>
    </row>
    <row r="30" spans="1:14" x14ac:dyDescent="0.25">
      <c r="A30" s="17"/>
      <c r="B30" s="35"/>
      <c r="C30" s="17"/>
      <c r="D30" s="17"/>
      <c r="I30" s="17"/>
      <c r="J30" s="17"/>
    </row>
    <row r="31" spans="1:14" x14ac:dyDescent="0.25">
      <c r="A31" s="17"/>
      <c r="B31" s="35"/>
      <c r="C31" s="17"/>
      <c r="D31" s="17"/>
      <c r="I31" s="17"/>
      <c r="J31" s="17"/>
    </row>
    <row r="32" spans="1:14" x14ac:dyDescent="0.25">
      <c r="A32" s="17"/>
      <c r="B32" s="35"/>
      <c r="C32" s="17"/>
      <c r="D32" s="17"/>
      <c r="I32" s="17"/>
      <c r="J32" s="17"/>
    </row>
    <row r="33" spans="1:14" x14ac:dyDescent="0.25">
      <c r="A33" s="17"/>
      <c r="B33" s="35"/>
      <c r="C33" s="17"/>
      <c r="D33" s="17"/>
      <c r="I33" s="17"/>
      <c r="J33" s="17"/>
    </row>
    <row r="34" spans="1:14" x14ac:dyDescent="0.25">
      <c r="A34" s="17"/>
      <c r="B34" s="17"/>
      <c r="C34" s="17"/>
      <c r="D34" s="17"/>
      <c r="I34" s="17"/>
      <c r="J34" s="17"/>
    </row>
    <row r="35" spans="1:14" x14ac:dyDescent="0.25">
      <c r="A35" s="15"/>
      <c r="B35" s="15"/>
      <c r="C35" s="15"/>
      <c r="D35" s="15"/>
      <c r="I35" s="15"/>
      <c r="J35" s="15"/>
    </row>
    <row r="36" spans="1:14" x14ac:dyDescent="0.25">
      <c r="A36" s="15"/>
      <c r="B36" s="15"/>
      <c r="C36" s="15"/>
      <c r="D36" s="15"/>
      <c r="I36" s="15"/>
      <c r="J36" s="15"/>
    </row>
    <row r="37" spans="1:14" x14ac:dyDescent="0.25">
      <c r="A37" s="15"/>
      <c r="B37" s="15"/>
      <c r="C37" s="15"/>
      <c r="D37" s="15"/>
      <c r="I37" s="15"/>
      <c r="J37" s="15"/>
    </row>
    <row r="38" spans="1:14" x14ac:dyDescent="0.25">
      <c r="A38" s="15"/>
      <c r="B38" s="15"/>
      <c r="C38" s="15"/>
      <c r="D38" s="15"/>
      <c r="I38" s="15"/>
      <c r="J38" s="15"/>
    </row>
    <row r="39" spans="1:14" x14ac:dyDescent="0.25">
      <c r="A39" s="15"/>
      <c r="B39" s="15"/>
      <c r="C39" s="15"/>
      <c r="D39" s="15"/>
      <c r="I39" s="15"/>
      <c r="J39" s="15"/>
    </row>
    <row r="40" spans="1:14" x14ac:dyDescent="0.25">
      <c r="A40" s="15"/>
      <c r="B40" s="37"/>
      <c r="C40" s="6"/>
      <c r="D40" s="35"/>
      <c r="E40" s="15"/>
      <c r="F40" s="15"/>
      <c r="G40" s="15"/>
      <c r="H40" s="15"/>
      <c r="I40" s="6"/>
      <c r="J40" s="35"/>
      <c r="K40" s="15"/>
      <c r="L40" s="15"/>
      <c r="M40" s="15"/>
      <c r="N40" s="15"/>
    </row>
    <row r="41" spans="1:14" x14ac:dyDescent="0.25">
      <c r="A41" s="15"/>
      <c r="B41" s="37"/>
      <c r="C41" s="6"/>
      <c r="D41" s="35"/>
      <c r="E41" s="15"/>
      <c r="F41" s="15"/>
      <c r="G41" s="15"/>
      <c r="H41" s="15"/>
      <c r="I41" s="6"/>
      <c r="J41" s="35"/>
      <c r="K41" s="15"/>
      <c r="L41" s="15"/>
      <c r="M41" s="15"/>
      <c r="N41" s="15"/>
    </row>
    <row r="42" spans="1:14" x14ac:dyDescent="0.25">
      <c r="A42" s="15"/>
      <c r="B42" s="37"/>
      <c r="C42" s="6"/>
      <c r="D42" s="35"/>
      <c r="E42" s="15"/>
      <c r="F42" s="15"/>
      <c r="G42" s="15"/>
      <c r="H42" s="15"/>
      <c r="I42" s="6"/>
      <c r="J42" s="35"/>
      <c r="K42" s="15"/>
      <c r="L42" s="15"/>
      <c r="M42" s="15"/>
      <c r="N42" s="15"/>
    </row>
    <row r="43" spans="1:14" x14ac:dyDescent="0.25">
      <c r="A43" s="15"/>
      <c r="B43" s="37"/>
      <c r="C43" s="6"/>
      <c r="D43" s="35"/>
      <c r="E43" s="15"/>
      <c r="F43" s="15"/>
      <c r="G43" s="15"/>
      <c r="H43" s="15"/>
      <c r="I43" s="6"/>
      <c r="J43" s="35"/>
      <c r="K43" s="15"/>
      <c r="L43" s="15"/>
      <c r="M43" s="15"/>
      <c r="N43" s="15"/>
    </row>
    <row r="44" spans="1:14" x14ac:dyDescent="0.25">
      <c r="A44" s="15"/>
      <c r="B44" s="37"/>
      <c r="C44" s="6"/>
      <c r="D44" s="35"/>
      <c r="E44" s="15"/>
      <c r="F44" s="15"/>
      <c r="G44" s="15"/>
      <c r="H44" s="15"/>
      <c r="I44" s="6"/>
      <c r="J44" s="35"/>
      <c r="K44" s="15"/>
      <c r="L44" s="15"/>
      <c r="M44" s="15"/>
      <c r="N44" s="15"/>
    </row>
    <row r="45" spans="1:14" x14ac:dyDescent="0.25">
      <c r="A45" s="15"/>
      <c r="B45" s="37"/>
      <c r="C45" s="6"/>
      <c r="D45" s="35"/>
      <c r="E45" s="15"/>
      <c r="F45" s="15"/>
      <c r="G45" s="15"/>
      <c r="H45" s="15"/>
      <c r="I45" s="6"/>
      <c r="J45" s="35"/>
      <c r="K45" s="15"/>
      <c r="L45" s="15"/>
      <c r="M45" s="15"/>
      <c r="N45" s="15"/>
    </row>
    <row r="46" spans="1:14" x14ac:dyDescent="0.25">
      <c r="A46" s="15"/>
      <c r="B46" s="37"/>
      <c r="C46" s="6"/>
      <c r="D46" s="35"/>
      <c r="E46" s="15"/>
      <c r="F46" s="15"/>
      <c r="G46" s="15"/>
      <c r="H46" s="15"/>
      <c r="I46" s="6"/>
      <c r="J46" s="35"/>
      <c r="K46" s="15"/>
      <c r="L46" s="15"/>
      <c r="M46" s="15"/>
      <c r="N46" s="15"/>
    </row>
    <row r="47" spans="1:14" x14ac:dyDescent="0.25">
      <c r="A47" s="15"/>
      <c r="B47" s="37"/>
      <c r="C47" s="6"/>
      <c r="D47" s="17"/>
      <c r="E47" s="15"/>
      <c r="F47" s="15"/>
      <c r="G47" s="15"/>
      <c r="H47" s="15"/>
      <c r="I47" s="6"/>
      <c r="J47" s="17"/>
      <c r="K47" s="15"/>
      <c r="L47" s="15"/>
      <c r="M47" s="15"/>
      <c r="N47" s="15"/>
    </row>
    <row r="48" spans="1:14" x14ac:dyDescent="0.25">
      <c r="A48" s="15"/>
      <c r="B48" s="37"/>
      <c r="C48" s="6"/>
      <c r="D48" s="17"/>
      <c r="E48" s="15"/>
      <c r="F48" s="15"/>
      <c r="G48" s="15"/>
      <c r="H48" s="15"/>
      <c r="I48" s="6"/>
      <c r="J48" s="17"/>
      <c r="K48" s="15"/>
      <c r="L48" s="15"/>
      <c r="M48" s="15"/>
      <c r="N48" s="15"/>
    </row>
    <row r="49" spans="1:14" x14ac:dyDescent="0.25">
      <c r="A49" s="15"/>
      <c r="B49" s="37"/>
      <c r="C49" s="6"/>
      <c r="D49" s="17"/>
      <c r="E49" s="15"/>
      <c r="F49" s="15"/>
      <c r="G49" s="15"/>
      <c r="H49" s="15"/>
      <c r="I49" s="6"/>
      <c r="J49" s="17"/>
      <c r="K49" s="15"/>
      <c r="L49" s="15"/>
      <c r="M49" s="15"/>
      <c r="N49" s="15"/>
    </row>
    <row r="50" spans="1:14" x14ac:dyDescent="0.25">
      <c r="A50" s="15"/>
      <c r="B50" s="37"/>
      <c r="C50" s="6"/>
      <c r="D50" s="17"/>
      <c r="E50" s="15"/>
      <c r="F50" s="15"/>
      <c r="G50" s="15"/>
      <c r="H50" s="15"/>
      <c r="I50" s="6"/>
      <c r="J50" s="17"/>
      <c r="K50" s="15"/>
      <c r="L50" s="15"/>
      <c r="M50" s="15"/>
      <c r="N50" s="15"/>
    </row>
    <row r="51" spans="1:14" x14ac:dyDescent="0.25">
      <c r="A51" s="15"/>
      <c r="B51" s="37"/>
      <c r="C51" s="6"/>
      <c r="D51" s="17"/>
      <c r="E51" s="15"/>
      <c r="F51" s="15"/>
      <c r="G51" s="15"/>
      <c r="H51" s="15"/>
      <c r="I51" s="6"/>
      <c r="J51" s="17"/>
      <c r="K51" s="15"/>
      <c r="L51" s="15"/>
      <c r="M51" s="15"/>
      <c r="N51" s="15"/>
    </row>
    <row r="52" spans="1:14" x14ac:dyDescent="0.25">
      <c r="A52" s="15"/>
      <c r="B52" s="37"/>
      <c r="C52" s="6"/>
      <c r="D52" s="17"/>
      <c r="E52" s="15"/>
      <c r="F52" s="15"/>
      <c r="G52" s="15"/>
      <c r="H52" s="15"/>
      <c r="I52" s="6"/>
      <c r="J52" s="17"/>
      <c r="K52" s="15"/>
      <c r="L52" s="15"/>
      <c r="M52" s="15"/>
      <c r="N52" s="15"/>
    </row>
    <row r="53" spans="1:14" x14ac:dyDescent="0.25">
      <c r="A53" s="15"/>
      <c r="B53" s="38"/>
      <c r="C53" s="17"/>
      <c r="D53" s="17"/>
      <c r="E53" s="15"/>
      <c r="F53" s="15"/>
      <c r="G53" s="15"/>
      <c r="H53" s="15"/>
      <c r="I53" s="17"/>
      <c r="J53" s="17"/>
      <c r="K53" s="15"/>
      <c r="L53" s="15"/>
      <c r="M53" s="15"/>
      <c r="N53" s="15"/>
    </row>
    <row r="54" spans="1:14" x14ac:dyDescent="0.25">
      <c r="A54" s="15"/>
      <c r="B54" s="36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1:14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1:14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1:14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1:14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4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1:14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4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1:14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1:14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4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1:14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1:14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1:14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1:14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1:14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1:14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1:14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1:14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1:14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1:14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1:14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1:14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1:14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1:14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1:14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1:14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1:14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1:14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1:14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1:14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1:14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1:14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1:14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1:14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1:14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1:14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4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4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1:14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1:14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4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1:14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1:14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1:14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1:14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1:14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1:14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1:14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1:14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1:14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1:14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1:14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1:14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1:14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1:14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1:14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1:14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1:14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1:14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1:14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1:14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1:14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1:14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1:14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1:14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1:14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1:14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1:14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spans="1:14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spans="1:14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1:14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spans="1:14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1:14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spans="1:14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spans="1:14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spans="1:14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spans="1:14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spans="1:14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spans="1:14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spans="1:14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1:14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1:14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1:14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</row>
    <row r="222" spans="1:14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</row>
    <row r="223" spans="1:14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</row>
    <row r="224" spans="1:14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</row>
    <row r="225" spans="1:14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</row>
    <row r="226" spans="1:14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</row>
    <row r="227" spans="1:14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</row>
    <row r="228" spans="1:14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</row>
    <row r="229" spans="1:14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</row>
    <row r="230" spans="1:14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</row>
    <row r="231" spans="1:14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</row>
    <row r="232" spans="1:14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</row>
    <row r="233" spans="1:14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</row>
    <row r="234" spans="1:14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</row>
  </sheetData>
  <mergeCells count="15">
    <mergeCell ref="A23:XFD23"/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B27:B33 I26:I27 G24 I40:I52 E24 D40:D46 I24 C26:C27 C40:C52 C24 M24 K24 J40:J46 I11:I20 K11:K20 M11:M20 G11:G20 E11:E20 C11:C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28.02.2026. godine.</oddFooter>
  </headerFooter>
  <ignoredErrors>
    <ignoredError sqref="M11:M13 M14:M20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9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95" t="s">
        <v>58</v>
      </c>
      <c r="B7" s="98" t="s">
        <v>10</v>
      </c>
      <c r="C7" s="90" t="s">
        <v>54</v>
      </c>
      <c r="D7" s="90"/>
      <c r="E7" s="90"/>
      <c r="F7" s="90"/>
      <c r="G7" s="90"/>
      <c r="H7" s="90" t="s">
        <v>55</v>
      </c>
      <c r="I7" s="90"/>
      <c r="J7" s="90"/>
      <c r="K7" s="90"/>
      <c r="L7" s="91"/>
    </row>
    <row r="8" spans="1:12" s="25" customFormat="1" ht="21.75" customHeight="1" x14ac:dyDescent="0.25">
      <c r="A8" s="96"/>
      <c r="B8" s="93"/>
      <c r="C8" s="101" t="s">
        <v>26</v>
      </c>
      <c r="D8" s="101"/>
      <c r="E8" s="102" t="s">
        <v>59</v>
      </c>
      <c r="F8" s="93" t="s">
        <v>57</v>
      </c>
      <c r="G8" s="93"/>
      <c r="H8" s="101" t="s">
        <v>26</v>
      </c>
      <c r="I8" s="101"/>
      <c r="J8" s="102" t="s">
        <v>60</v>
      </c>
      <c r="K8" s="93" t="s">
        <v>57</v>
      </c>
      <c r="L8" s="94"/>
    </row>
    <row r="9" spans="1:12" ht="19.5" customHeight="1" thickBot="1" x14ac:dyDescent="0.3">
      <c r="A9" s="97"/>
      <c r="B9" s="99"/>
      <c r="C9" s="44" t="s">
        <v>64</v>
      </c>
      <c r="D9" s="44" t="s">
        <v>73</v>
      </c>
      <c r="E9" s="103"/>
      <c r="F9" s="30" t="s">
        <v>66</v>
      </c>
      <c r="G9" s="30" t="s">
        <v>74</v>
      </c>
      <c r="H9" s="44" t="s">
        <v>64</v>
      </c>
      <c r="I9" s="44" t="s">
        <v>73</v>
      </c>
      <c r="J9" s="103"/>
      <c r="K9" s="30" t="s">
        <v>66</v>
      </c>
      <c r="L9" s="31" t="s">
        <v>74</v>
      </c>
    </row>
    <row r="10" spans="1:12" ht="16.5" customHeight="1" x14ac:dyDescent="0.25">
      <c r="A10" s="46" t="s">
        <v>27</v>
      </c>
      <c r="B10" s="7" t="s">
        <v>62</v>
      </c>
      <c r="C10" s="52">
        <v>28680802</v>
      </c>
      <c r="D10" s="52"/>
      <c r="E10" s="39">
        <f>IFERROR((D10-C10)/C10*100, "-")</f>
        <v>-100</v>
      </c>
      <c r="F10" s="39">
        <f t="shared" ref="F10:G17" si="0">C10/C$32*100</f>
        <v>13.598634192892019</v>
      </c>
      <c r="G10" s="39" t="e">
        <f t="shared" si="0"/>
        <v>#DIV/0!</v>
      </c>
      <c r="H10" s="52">
        <v>2177349</v>
      </c>
      <c r="I10" s="52"/>
      <c r="J10" s="11">
        <f t="shared" ref="J10:J31" si="1">IFERROR((I10-H10)/H10*100, "-")</f>
        <v>-100</v>
      </c>
      <c r="K10" s="11">
        <f t="shared" ref="K10:K31" si="2">H10/H$32*100</f>
        <v>3.8185164328602141</v>
      </c>
      <c r="L10" s="11" t="e">
        <f t="shared" ref="L10:L31" si="3">I10/I$32*100</f>
        <v>#DIV/0!</v>
      </c>
    </row>
    <row r="11" spans="1:12" ht="16.5" customHeight="1" x14ac:dyDescent="0.25">
      <c r="A11" s="46" t="s">
        <v>28</v>
      </c>
      <c r="B11" s="7" t="s">
        <v>0</v>
      </c>
      <c r="C11" s="52">
        <v>13266562</v>
      </c>
      <c r="D11" s="52"/>
      <c r="E11" s="39">
        <f>IFERROR((D11-C11)/C11*100, "-")</f>
        <v>-100</v>
      </c>
      <c r="F11" s="39">
        <f t="shared" si="0"/>
        <v>6.2901701157213772</v>
      </c>
      <c r="G11" s="39" t="e">
        <f t="shared" si="0"/>
        <v>#DIV/0!</v>
      </c>
      <c r="H11" s="52">
        <v>0</v>
      </c>
      <c r="I11" s="52"/>
      <c r="J11" s="11" t="str">
        <f>IFERROR((I11-H11)/H11*100, "-")</f>
        <v>-</v>
      </c>
      <c r="K11" s="11">
        <f t="shared" si="2"/>
        <v>0</v>
      </c>
      <c r="L11" s="11" t="e">
        <f t="shared" si="3"/>
        <v>#DIV/0!</v>
      </c>
    </row>
    <row r="12" spans="1:12" ht="16.5" customHeight="1" x14ac:dyDescent="0.25">
      <c r="A12" s="46" t="s">
        <v>29</v>
      </c>
      <c r="B12" s="7" t="s">
        <v>21</v>
      </c>
      <c r="C12" s="52">
        <v>2126555</v>
      </c>
      <c r="D12" s="52"/>
      <c r="E12" s="39">
        <f t="shared" ref="E12:E31" si="4">IFERROR((D12-C12)/C12*100, "-")</f>
        <v>-100</v>
      </c>
      <c r="F12" s="39">
        <f t="shared" si="0"/>
        <v>1.0082787620815306</v>
      </c>
      <c r="G12" s="39" t="e">
        <f t="shared" si="0"/>
        <v>#DIV/0!</v>
      </c>
      <c r="H12" s="52">
        <v>0</v>
      </c>
      <c r="I12" s="52"/>
      <c r="J12" s="11" t="str">
        <f>IFERROR((#REF!-I12)/I12*100, "-")</f>
        <v>-</v>
      </c>
      <c r="K12" s="11">
        <f t="shared" si="2"/>
        <v>0</v>
      </c>
      <c r="L12" s="11" t="e">
        <f t="shared" si="3"/>
        <v>#DIV/0!</v>
      </c>
    </row>
    <row r="13" spans="1:12" ht="16.5" customHeight="1" x14ac:dyDescent="0.25">
      <c r="A13" s="46" t="s">
        <v>30</v>
      </c>
      <c r="B13" s="7" t="s">
        <v>12</v>
      </c>
      <c r="C13" s="52">
        <v>2749392</v>
      </c>
      <c r="D13" s="52"/>
      <c r="E13" s="39">
        <f t="shared" si="4"/>
        <v>-100</v>
      </c>
      <c r="F13" s="39">
        <f t="shared" si="0"/>
        <v>1.3035889324456051</v>
      </c>
      <c r="G13" s="39" t="e">
        <f t="shared" si="0"/>
        <v>#DIV/0!</v>
      </c>
      <c r="H13" s="52">
        <v>0</v>
      </c>
      <c r="I13" s="52"/>
      <c r="J13" s="11" t="str">
        <f t="shared" si="1"/>
        <v>-</v>
      </c>
      <c r="K13" s="11">
        <f t="shared" si="2"/>
        <v>0</v>
      </c>
      <c r="L13" s="11" t="e">
        <f t="shared" si="3"/>
        <v>#DIV/0!</v>
      </c>
    </row>
    <row r="14" spans="1:12" ht="16.5" customHeight="1" x14ac:dyDescent="0.25">
      <c r="A14" s="46" t="s">
        <v>31</v>
      </c>
      <c r="B14" s="7" t="s">
        <v>1</v>
      </c>
      <c r="C14" s="52">
        <v>4439577</v>
      </c>
      <c r="D14" s="52"/>
      <c r="E14" s="39">
        <f t="shared" si="4"/>
        <v>-100</v>
      </c>
      <c r="F14" s="39">
        <f t="shared" si="0"/>
        <v>2.1049684591866353</v>
      </c>
      <c r="G14" s="39" t="e">
        <f t="shared" si="0"/>
        <v>#DIV/0!</v>
      </c>
      <c r="H14" s="52">
        <v>0</v>
      </c>
      <c r="I14" s="52"/>
      <c r="J14" s="11" t="str">
        <f t="shared" si="1"/>
        <v>-</v>
      </c>
      <c r="K14" s="11">
        <f t="shared" si="2"/>
        <v>0</v>
      </c>
      <c r="L14" s="11" t="e">
        <f t="shared" si="3"/>
        <v>#DIV/0!</v>
      </c>
    </row>
    <row r="15" spans="1:12" ht="16.5" customHeight="1" x14ac:dyDescent="0.25">
      <c r="A15" s="46" t="s">
        <v>32</v>
      </c>
      <c r="B15" s="7" t="s">
        <v>24</v>
      </c>
      <c r="C15" s="52">
        <v>16999983</v>
      </c>
      <c r="D15" s="52"/>
      <c r="E15" s="39">
        <f t="shared" si="4"/>
        <v>-100</v>
      </c>
      <c r="F15" s="39">
        <f t="shared" si="0"/>
        <v>8.0603237699693011</v>
      </c>
      <c r="G15" s="39" t="e">
        <f t="shared" si="0"/>
        <v>#DIV/0!</v>
      </c>
      <c r="H15" s="52">
        <v>0</v>
      </c>
      <c r="I15" s="52"/>
      <c r="J15" s="11" t="str">
        <f t="shared" si="1"/>
        <v>-</v>
      </c>
      <c r="K15" s="11">
        <f t="shared" si="2"/>
        <v>0</v>
      </c>
      <c r="L15" s="11" t="e">
        <f t="shared" si="3"/>
        <v>#DIV/0!</v>
      </c>
    </row>
    <row r="16" spans="1:12" ht="16.5" customHeight="1" x14ac:dyDescent="0.25">
      <c r="A16" s="46" t="s">
        <v>33</v>
      </c>
      <c r="B16" s="7" t="s">
        <v>2</v>
      </c>
      <c r="C16" s="52">
        <v>22196298</v>
      </c>
      <c r="D16" s="52"/>
      <c r="E16" s="39">
        <f t="shared" si="4"/>
        <v>-100</v>
      </c>
      <c r="F16" s="39">
        <f t="shared" si="0"/>
        <v>10.52408984024996</v>
      </c>
      <c r="G16" s="39" t="e">
        <f t="shared" si="0"/>
        <v>#DIV/0!</v>
      </c>
      <c r="H16" s="52">
        <v>4288086</v>
      </c>
      <c r="I16" s="52"/>
      <c r="J16" s="11">
        <f t="shared" si="1"/>
        <v>-100</v>
      </c>
      <c r="K16" s="11">
        <f t="shared" si="2"/>
        <v>7.5202123575585826</v>
      </c>
      <c r="L16" s="11" t="e">
        <f t="shared" si="3"/>
        <v>#DIV/0!</v>
      </c>
    </row>
    <row r="17" spans="1:12" ht="16.5" customHeight="1" x14ac:dyDescent="0.25">
      <c r="A17" s="46" t="s">
        <v>34</v>
      </c>
      <c r="B17" s="7" t="s">
        <v>13</v>
      </c>
      <c r="C17" s="52">
        <v>1522440</v>
      </c>
      <c r="D17" s="52"/>
      <c r="E17" s="39">
        <f t="shared" si="4"/>
        <v>-100</v>
      </c>
      <c r="F17" s="39">
        <f t="shared" si="0"/>
        <v>0.7218453877484502</v>
      </c>
      <c r="G17" s="39" t="e">
        <f t="shared" si="0"/>
        <v>#DIV/0!</v>
      </c>
      <c r="H17" s="52">
        <v>0</v>
      </c>
      <c r="I17" s="52"/>
      <c r="J17" s="11" t="str">
        <f t="shared" si="1"/>
        <v>-</v>
      </c>
      <c r="K17" s="11">
        <f t="shared" si="2"/>
        <v>0</v>
      </c>
      <c r="L17" s="11" t="e">
        <f t="shared" si="3"/>
        <v>#DIV/0!</v>
      </c>
    </row>
    <row r="18" spans="1:12" ht="16.5" customHeight="1" x14ac:dyDescent="0.25">
      <c r="A18" s="46" t="s">
        <v>35</v>
      </c>
      <c r="B18" s="7" t="s">
        <v>14</v>
      </c>
      <c r="C18" s="52">
        <v>3121970</v>
      </c>
      <c r="D18" s="52"/>
      <c r="E18" s="39">
        <f t="shared" ref="E18" si="5">IFERROR((D18-C18)/C18*100, "-")</f>
        <v>-100</v>
      </c>
      <c r="F18" s="39">
        <f t="shared" ref="F18" si="6">C18/C$32*100</f>
        <v>1.4802420096614837</v>
      </c>
      <c r="G18" s="39" t="e">
        <f t="shared" ref="G18" si="7">D18/D$32*100</f>
        <v>#DIV/0!</v>
      </c>
      <c r="H18" s="52">
        <v>0</v>
      </c>
      <c r="I18" s="52"/>
      <c r="J18" s="11" t="str">
        <f t="shared" si="1"/>
        <v>-</v>
      </c>
      <c r="K18" s="11">
        <f t="shared" si="2"/>
        <v>0</v>
      </c>
      <c r="L18" s="11" t="e">
        <f t="shared" si="3"/>
        <v>#DIV/0!</v>
      </c>
    </row>
    <row r="19" spans="1:12" ht="16.5" customHeight="1" x14ac:dyDescent="0.25">
      <c r="A19" s="46" t="s">
        <v>36</v>
      </c>
      <c r="B19" s="7" t="s">
        <v>3</v>
      </c>
      <c r="C19" s="52">
        <v>27208327</v>
      </c>
      <c r="D19" s="52"/>
      <c r="E19" s="39">
        <f t="shared" si="4"/>
        <v>-100</v>
      </c>
      <c r="F19" s="39">
        <f>C19/C$32*100</f>
        <v>12.900479068667156</v>
      </c>
      <c r="G19" s="39" t="e">
        <f>D19/D$32*100</f>
        <v>#DIV/0!</v>
      </c>
      <c r="H19" s="52">
        <v>0</v>
      </c>
      <c r="I19" s="52"/>
      <c r="J19" s="11" t="str">
        <f t="shared" si="1"/>
        <v>-</v>
      </c>
      <c r="K19" s="11">
        <f t="shared" si="2"/>
        <v>0</v>
      </c>
      <c r="L19" s="11" t="e">
        <f t="shared" si="3"/>
        <v>#DIV/0!</v>
      </c>
    </row>
    <row r="20" spans="1:12" ht="16.5" customHeight="1" x14ac:dyDescent="0.25">
      <c r="A20" s="46" t="s">
        <v>37</v>
      </c>
      <c r="B20" s="7" t="s">
        <v>23</v>
      </c>
      <c r="C20" s="52">
        <v>491396</v>
      </c>
      <c r="D20" s="52"/>
      <c r="E20" s="39">
        <f>IFERROR((D20-C20)/C20*100, "-")</f>
        <v>-100</v>
      </c>
      <c r="F20" s="39" t="s">
        <v>71</v>
      </c>
      <c r="G20" s="39" t="e">
        <f t="shared" ref="G20:G31" si="8">D20/D$32*100</f>
        <v>#DIV/0!</v>
      </c>
      <c r="H20" s="52">
        <v>0</v>
      </c>
      <c r="I20" s="52"/>
      <c r="J20" s="11" t="str">
        <f>IFERROR((I20-H20)/H20*100, "-")</f>
        <v>-</v>
      </c>
      <c r="K20" s="11">
        <f t="shared" si="2"/>
        <v>0</v>
      </c>
      <c r="L20" s="11" t="e">
        <f t="shared" si="3"/>
        <v>#DIV/0!</v>
      </c>
    </row>
    <row r="21" spans="1:12" ht="16.5" customHeight="1" x14ac:dyDescent="0.25">
      <c r="A21" s="46" t="s">
        <v>38</v>
      </c>
      <c r="B21" s="7" t="s">
        <v>4</v>
      </c>
      <c r="C21" s="52">
        <v>13237492</v>
      </c>
      <c r="D21" s="52"/>
      <c r="E21" s="39">
        <f t="shared" si="4"/>
        <v>-100</v>
      </c>
      <c r="F21" s="39">
        <f>C21/C$32*100</f>
        <v>6.276386948291564</v>
      </c>
      <c r="G21" s="39" t="e">
        <f t="shared" si="8"/>
        <v>#DIV/0!</v>
      </c>
      <c r="H21" s="52">
        <v>13619267</v>
      </c>
      <c r="I21" s="52"/>
      <c r="J21" s="11">
        <f t="shared" si="1"/>
        <v>-100</v>
      </c>
      <c r="K21" s="11">
        <f t="shared" si="2"/>
        <v>23.884730855278978</v>
      </c>
      <c r="L21" s="11" t="e">
        <f t="shared" si="3"/>
        <v>#DIV/0!</v>
      </c>
    </row>
    <row r="22" spans="1:12" ht="16.5" customHeight="1" x14ac:dyDescent="0.25">
      <c r="A22" s="46" t="s">
        <v>39</v>
      </c>
      <c r="B22" s="7" t="s">
        <v>18</v>
      </c>
      <c r="C22" s="52">
        <v>1806278</v>
      </c>
      <c r="D22" s="52"/>
      <c r="E22" s="39">
        <f>IFERROR((D22-C22)/C22*100, "-")</f>
        <v>-100</v>
      </c>
      <c r="F22" s="39">
        <f>C22/C$32*100</f>
        <v>0.85642353281015682</v>
      </c>
      <c r="G22" s="39" t="e">
        <f t="shared" si="8"/>
        <v>#DIV/0!</v>
      </c>
      <c r="H22" s="52">
        <v>0</v>
      </c>
      <c r="I22" s="52"/>
      <c r="J22" s="11" t="str">
        <f t="shared" si="1"/>
        <v>-</v>
      </c>
      <c r="K22" s="11">
        <f t="shared" si="2"/>
        <v>0</v>
      </c>
      <c r="L22" s="11" t="e">
        <f t="shared" si="3"/>
        <v>#DIV/0!</v>
      </c>
    </row>
    <row r="23" spans="1:12" ht="16.5" customHeight="1" x14ac:dyDescent="0.25">
      <c r="A23" s="46" t="s">
        <v>40</v>
      </c>
      <c r="B23" s="7" t="s">
        <v>11</v>
      </c>
      <c r="C23" s="52">
        <v>4279393</v>
      </c>
      <c r="D23" s="52"/>
      <c r="E23" s="39">
        <f>IFERROR((D23-C23)/C23*100, "-")</f>
        <v>-100</v>
      </c>
      <c r="F23" s="39">
        <f>C23/C$32*100</f>
        <v>2.0290192713098731</v>
      </c>
      <c r="G23" s="39" t="e">
        <f t="shared" si="8"/>
        <v>#DIV/0!</v>
      </c>
      <c r="H23" s="52">
        <v>0</v>
      </c>
      <c r="I23" s="52"/>
      <c r="J23" s="11" t="str">
        <f t="shared" si="1"/>
        <v>-</v>
      </c>
      <c r="K23" s="11">
        <f t="shared" si="2"/>
        <v>0</v>
      </c>
      <c r="L23" s="11" t="e">
        <f t="shared" si="3"/>
        <v>#DIV/0!</v>
      </c>
    </row>
    <row r="24" spans="1:12" ht="16.5" customHeight="1" x14ac:dyDescent="0.25">
      <c r="A24" s="46" t="s">
        <v>41</v>
      </c>
      <c r="B24" s="7" t="s">
        <v>65</v>
      </c>
      <c r="C24" s="52">
        <v>1763207</v>
      </c>
      <c r="D24" s="52"/>
      <c r="E24" s="39">
        <f>IFERROR((D24-C24)/C24*100, "-")</f>
        <v>-100</v>
      </c>
      <c r="F24" s="39" t="s">
        <v>71</v>
      </c>
      <c r="G24" s="39" t="e">
        <f t="shared" si="8"/>
        <v>#DIV/0!</v>
      </c>
      <c r="H24" s="52"/>
      <c r="I24" s="52"/>
      <c r="J24" s="11"/>
      <c r="K24" s="11">
        <f t="shared" si="2"/>
        <v>0</v>
      </c>
      <c r="L24" s="11" t="e">
        <f t="shared" si="3"/>
        <v>#DIV/0!</v>
      </c>
    </row>
    <row r="25" spans="1:12" ht="16.5" customHeight="1" x14ac:dyDescent="0.25">
      <c r="A25" s="46" t="s">
        <v>70</v>
      </c>
      <c r="B25" s="7" t="s">
        <v>5</v>
      </c>
      <c r="C25" s="52">
        <v>32253873</v>
      </c>
      <c r="D25" s="52"/>
      <c r="E25" s="39">
        <f t="shared" si="4"/>
        <v>-100</v>
      </c>
      <c r="F25" s="39">
        <f t="shared" ref="F25:F31" si="9">C25/C$32*100</f>
        <v>15.292759952493542</v>
      </c>
      <c r="G25" s="39" t="e">
        <f t="shared" si="8"/>
        <v>#DIV/0!</v>
      </c>
      <c r="H25" s="52">
        <v>2484413</v>
      </c>
      <c r="I25" s="52"/>
      <c r="J25" s="11">
        <f t="shared" si="1"/>
        <v>-100</v>
      </c>
      <c r="K25" s="11">
        <f t="shared" si="2"/>
        <v>4.3570286006108994</v>
      </c>
      <c r="L25" s="11" t="e">
        <f t="shared" si="3"/>
        <v>#DIV/0!</v>
      </c>
    </row>
    <row r="26" spans="1:12" ht="16.5" customHeight="1" x14ac:dyDescent="0.25">
      <c r="A26" s="46" t="s">
        <v>43</v>
      </c>
      <c r="B26" s="7" t="s">
        <v>6</v>
      </c>
      <c r="C26" s="52">
        <v>16874018</v>
      </c>
      <c r="D26" s="52"/>
      <c r="E26" s="39">
        <f t="shared" si="4"/>
        <v>-100</v>
      </c>
      <c r="F26" s="39">
        <f t="shared" si="9"/>
        <v>8.0005990817926023</v>
      </c>
      <c r="G26" s="39" t="e">
        <f t="shared" si="8"/>
        <v>#DIV/0!</v>
      </c>
      <c r="H26" s="52">
        <v>6435953</v>
      </c>
      <c r="I26" s="52"/>
      <c r="J26" s="11">
        <f t="shared" si="1"/>
        <v>-100</v>
      </c>
      <c r="K26" s="11">
        <f t="shared" si="2"/>
        <v>11.287024859871336</v>
      </c>
      <c r="L26" s="11" t="e">
        <f t="shared" si="3"/>
        <v>#DIV/0!</v>
      </c>
    </row>
    <row r="27" spans="1:12" ht="16.5" customHeight="1" x14ac:dyDescent="0.25">
      <c r="A27" s="46" t="s">
        <v>44</v>
      </c>
      <c r="B27" s="7" t="s">
        <v>7</v>
      </c>
      <c r="C27" s="52">
        <v>11620643</v>
      </c>
      <c r="D27" s="52"/>
      <c r="E27" s="39">
        <f t="shared" si="4"/>
        <v>-100</v>
      </c>
      <c r="F27" s="39">
        <f t="shared" si="9"/>
        <v>5.5097787447921185</v>
      </c>
      <c r="G27" s="39" t="e">
        <f t="shared" si="8"/>
        <v>#DIV/0!</v>
      </c>
      <c r="H27" s="52">
        <v>13704200</v>
      </c>
      <c r="I27" s="52"/>
      <c r="J27" s="11">
        <f t="shared" si="1"/>
        <v>-100</v>
      </c>
      <c r="K27" s="11">
        <f t="shared" si="2"/>
        <v>24.0336817382987</v>
      </c>
      <c r="L27" s="11" t="e">
        <f t="shared" si="3"/>
        <v>#DIV/0!</v>
      </c>
    </row>
    <row r="28" spans="1:12" ht="16.5" customHeight="1" x14ac:dyDescent="0.25">
      <c r="A28" s="46" t="s">
        <v>45</v>
      </c>
      <c r="B28" s="7" t="s">
        <v>8</v>
      </c>
      <c r="C28" s="52">
        <v>0</v>
      </c>
      <c r="D28" s="52"/>
      <c r="E28" s="39" t="str">
        <f t="shared" si="4"/>
        <v>-</v>
      </c>
      <c r="F28" s="39">
        <f t="shared" si="9"/>
        <v>0</v>
      </c>
      <c r="G28" s="39" t="e">
        <f t="shared" si="8"/>
        <v>#DIV/0!</v>
      </c>
      <c r="H28" s="52">
        <v>0</v>
      </c>
      <c r="I28" s="52"/>
      <c r="J28" s="11" t="str">
        <f t="shared" si="1"/>
        <v>-</v>
      </c>
      <c r="K28" s="11">
        <f t="shared" si="2"/>
        <v>0</v>
      </c>
      <c r="L28" s="11" t="e">
        <f t="shared" si="3"/>
        <v>#DIV/0!</v>
      </c>
    </row>
    <row r="29" spans="1:12" ht="16.5" customHeight="1" x14ac:dyDescent="0.25">
      <c r="A29" s="46" t="s">
        <v>46</v>
      </c>
      <c r="B29" s="7" t="s">
        <v>67</v>
      </c>
      <c r="C29" s="52">
        <v>103869</v>
      </c>
      <c r="D29" s="52"/>
      <c r="E29" s="39">
        <f>IFERROR((D29-C29)/C29*100, "-")</f>
        <v>-100</v>
      </c>
      <c r="F29" s="39">
        <f t="shared" si="9"/>
        <v>4.9248153345973419E-2</v>
      </c>
      <c r="G29" s="39" t="e">
        <f t="shared" si="8"/>
        <v>#DIV/0!</v>
      </c>
      <c r="H29" s="52">
        <v>13661450</v>
      </c>
      <c r="I29" s="52"/>
      <c r="J29" s="11">
        <f>IFERROR((I29-H29)/H29*100, "-")</f>
        <v>-100</v>
      </c>
      <c r="K29" s="11">
        <f t="shared" si="2"/>
        <v>23.958709109884619</v>
      </c>
      <c r="L29" s="11" t="e">
        <f t="shared" si="3"/>
        <v>#DIV/0!</v>
      </c>
    </row>
    <row r="30" spans="1:12" ht="16.5" customHeight="1" x14ac:dyDescent="0.25">
      <c r="A30" s="46" t="s">
        <v>47</v>
      </c>
      <c r="B30" s="7" t="s">
        <v>25</v>
      </c>
      <c r="C30" s="52">
        <v>6167356</v>
      </c>
      <c r="D30" s="52"/>
      <c r="E30" s="39">
        <f t="shared" si="4"/>
        <v>-100</v>
      </c>
      <c r="F30" s="39">
        <f t="shared" si="9"/>
        <v>2.924172698564627</v>
      </c>
      <c r="G30" s="39" t="e">
        <f t="shared" si="8"/>
        <v>#DIV/0!</v>
      </c>
      <c r="H30" s="52">
        <v>650092</v>
      </c>
      <c r="I30" s="52"/>
      <c r="J30" s="11">
        <f t="shared" si="1"/>
        <v>-100</v>
      </c>
      <c r="K30" s="11">
        <f t="shared" si="2"/>
        <v>1.1400960456366718</v>
      </c>
      <c r="L30" s="11" t="e">
        <f t="shared" si="3"/>
        <v>#DIV/0!</v>
      </c>
    </row>
    <row r="31" spans="1:12" ht="16.5" customHeight="1" x14ac:dyDescent="0.25">
      <c r="A31" s="46" t="s">
        <v>48</v>
      </c>
      <c r="B31" s="7" t="s">
        <v>9</v>
      </c>
      <c r="C31" s="52">
        <v>0</v>
      </c>
      <c r="D31" s="52"/>
      <c r="E31" s="39" t="str">
        <f t="shared" si="4"/>
        <v>-</v>
      </c>
      <c r="F31" s="39">
        <f t="shared" si="9"/>
        <v>0</v>
      </c>
      <c r="G31" s="39" t="e">
        <f t="shared" si="8"/>
        <v>#DIV/0!</v>
      </c>
      <c r="H31" s="52">
        <v>0</v>
      </c>
      <c r="I31" s="52"/>
      <c r="J31" s="11" t="str">
        <f t="shared" si="1"/>
        <v>-</v>
      </c>
      <c r="K31" s="11">
        <f t="shared" si="2"/>
        <v>0</v>
      </c>
      <c r="L31" s="11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4" t="e">
        <f>SUM(L10:L31)</f>
        <v>#DIV/0!</v>
      </c>
    </row>
    <row r="33" spans="1:12" x14ac:dyDescent="0.25">
      <c r="A33" s="17"/>
      <c r="B33" s="17"/>
      <c r="C33" s="18"/>
      <c r="D33" s="18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C34" s="19"/>
      <c r="D34" s="19"/>
      <c r="E34" s="20"/>
      <c r="F34" s="20"/>
      <c r="G34" s="20"/>
      <c r="H34" s="19"/>
      <c r="I34" s="19"/>
      <c r="J34" s="17"/>
      <c r="K34" s="17"/>
      <c r="L34" s="17"/>
    </row>
    <row r="35" spans="1:12" x14ac:dyDescent="0.25">
      <c r="A35" s="17"/>
      <c r="B35" s="43" t="s">
        <v>68</v>
      </c>
      <c r="C35" s="12"/>
      <c r="D35" s="22"/>
      <c r="E35" s="20"/>
      <c r="F35" s="20"/>
      <c r="G35" s="20"/>
      <c r="H35" s="19"/>
      <c r="I35" s="19"/>
      <c r="J35" s="17"/>
      <c r="K35" s="17"/>
      <c r="L35" s="17"/>
    </row>
    <row r="36" spans="1:12" x14ac:dyDescent="0.25">
      <c r="A36" s="17"/>
      <c r="B36" s="17"/>
      <c r="C36" s="9"/>
      <c r="D36" s="9"/>
      <c r="E36" s="6"/>
      <c r="F36" s="6"/>
      <c r="G36" s="20"/>
      <c r="H36" s="9"/>
      <c r="I36" s="9"/>
      <c r="J36" s="17"/>
      <c r="K36" s="17"/>
      <c r="L36" s="17"/>
    </row>
    <row r="37" spans="1:12" x14ac:dyDescent="0.25">
      <c r="A37" s="17"/>
      <c r="B37" s="17"/>
      <c r="C37" s="21"/>
      <c r="D37" s="23"/>
      <c r="E37" s="13"/>
      <c r="F37" s="13"/>
      <c r="G37" s="20"/>
      <c r="H37" s="20"/>
      <c r="I37" s="20"/>
      <c r="J37" s="17"/>
      <c r="K37" s="17"/>
      <c r="L37" s="17"/>
    </row>
    <row r="38" spans="1:12" x14ac:dyDescent="0.25">
      <c r="A38" s="17"/>
      <c r="B38" s="16"/>
      <c r="C38" s="9"/>
      <c r="D38" s="9"/>
      <c r="E38" s="6"/>
      <c r="F38" s="6"/>
      <c r="G38" s="20"/>
      <c r="H38" s="19"/>
      <c r="I38" s="19"/>
      <c r="J38" s="17"/>
      <c r="K38" s="17"/>
      <c r="L38" s="17"/>
    </row>
    <row r="39" spans="1:12" x14ac:dyDescent="0.25">
      <c r="A39" s="17"/>
      <c r="B39" s="35"/>
    </row>
    <row r="40" spans="1:12" x14ac:dyDescent="0.25">
      <c r="A40" s="17"/>
      <c r="B40" s="35"/>
    </row>
    <row r="41" spans="1:12" x14ac:dyDescent="0.25">
      <c r="A41" s="17"/>
      <c r="B41" s="35"/>
    </row>
    <row r="42" spans="1:12" x14ac:dyDescent="0.25">
      <c r="A42" s="17"/>
      <c r="B42" s="35"/>
    </row>
    <row r="43" spans="1:12" x14ac:dyDescent="0.25">
      <c r="A43" s="17"/>
      <c r="B43" s="35"/>
      <c r="C43" s="35"/>
      <c r="D43" s="17"/>
      <c r="E43" s="17"/>
      <c r="F43" s="17"/>
      <c r="G43" s="17"/>
    </row>
    <row r="44" spans="1:12" x14ac:dyDescent="0.25">
      <c r="A44" s="17"/>
      <c r="B44" s="35"/>
      <c r="C44" s="35"/>
      <c r="D44" s="17"/>
      <c r="E44" s="17"/>
      <c r="F44" s="17"/>
      <c r="G44" s="17"/>
    </row>
    <row r="45" spans="1:12" x14ac:dyDescent="0.25">
      <c r="A45" s="17"/>
      <c r="B45" s="35"/>
      <c r="C45" s="35"/>
      <c r="D45" s="17"/>
      <c r="E45" s="17"/>
      <c r="F45" s="17"/>
      <c r="G45" s="17"/>
    </row>
    <row r="46" spans="1:12" x14ac:dyDescent="0.25">
      <c r="A46" s="17"/>
      <c r="B46" s="17"/>
      <c r="C46" s="17"/>
      <c r="D46" s="17"/>
      <c r="E46" s="17"/>
      <c r="F46" s="17"/>
      <c r="G46" s="17"/>
    </row>
    <row r="47" spans="1:12" x14ac:dyDescent="0.25">
      <c r="A47" s="15"/>
      <c r="B47" s="15"/>
      <c r="C47" s="15"/>
      <c r="D47" s="15"/>
      <c r="E47" s="15"/>
      <c r="F47" s="15"/>
      <c r="G47" s="15"/>
    </row>
    <row r="48" spans="1:12" x14ac:dyDescent="0.25">
      <c r="A48" s="15"/>
      <c r="B48" s="15"/>
      <c r="C48" s="15"/>
      <c r="D48" s="15"/>
      <c r="E48" s="15"/>
      <c r="F48" s="15"/>
      <c r="G48" s="15"/>
    </row>
    <row r="49" spans="1:12" x14ac:dyDescent="0.25">
      <c r="A49" s="15"/>
      <c r="B49" s="15"/>
      <c r="C49" s="15"/>
      <c r="D49" s="15"/>
      <c r="E49" s="15"/>
      <c r="F49" s="15"/>
      <c r="G49" s="15"/>
    </row>
    <row r="50" spans="1:12" x14ac:dyDescent="0.25">
      <c r="A50" s="15"/>
      <c r="B50" s="15"/>
      <c r="C50" s="15"/>
      <c r="D50" s="15"/>
      <c r="E50" s="15"/>
      <c r="F50" s="15"/>
      <c r="G50" s="15"/>
    </row>
    <row r="51" spans="1:12" x14ac:dyDescent="0.25">
      <c r="A51" s="15"/>
      <c r="B51" s="15"/>
      <c r="C51" s="15"/>
      <c r="D51" s="15"/>
      <c r="E51" s="15"/>
      <c r="F51" s="15"/>
      <c r="G51" s="15"/>
    </row>
    <row r="52" spans="1:12" x14ac:dyDescent="0.25">
      <c r="A52" s="15"/>
      <c r="B52" s="37"/>
      <c r="C52" s="6"/>
      <c r="D52" s="6"/>
      <c r="E52" s="34"/>
      <c r="F52" s="35"/>
      <c r="G52" s="35"/>
      <c r="H52" s="15"/>
      <c r="I52" s="15"/>
      <c r="J52" s="15"/>
      <c r="K52" s="15"/>
      <c r="L52" s="15"/>
    </row>
    <row r="53" spans="1:12" x14ac:dyDescent="0.25">
      <c r="A53" s="15"/>
      <c r="B53" s="37"/>
      <c r="C53" s="6"/>
      <c r="D53" s="6"/>
      <c r="E53" s="34"/>
      <c r="F53" s="35"/>
      <c r="G53" s="35"/>
      <c r="H53" s="15"/>
      <c r="I53" s="15"/>
      <c r="J53" s="15"/>
      <c r="K53" s="15"/>
      <c r="L53" s="15"/>
    </row>
    <row r="54" spans="1:12" x14ac:dyDescent="0.25">
      <c r="A54" s="15"/>
      <c r="B54" s="37"/>
      <c r="C54" s="6"/>
      <c r="D54" s="6"/>
      <c r="E54" s="34"/>
      <c r="F54" s="35"/>
      <c r="G54" s="35"/>
      <c r="H54" s="15"/>
      <c r="I54" s="15"/>
      <c r="J54" s="15"/>
      <c r="K54" s="15"/>
      <c r="L54" s="15"/>
    </row>
    <row r="55" spans="1:12" x14ac:dyDescent="0.25">
      <c r="A55" s="15"/>
      <c r="B55" s="37"/>
      <c r="C55" s="6"/>
      <c r="D55" s="6"/>
      <c r="E55" s="34"/>
      <c r="F55" s="35"/>
      <c r="G55" s="35"/>
      <c r="H55" s="15"/>
      <c r="I55" s="15"/>
      <c r="J55" s="15"/>
      <c r="K55" s="15"/>
      <c r="L55" s="15"/>
    </row>
    <row r="56" spans="1:12" x14ac:dyDescent="0.25">
      <c r="A56" s="15"/>
      <c r="B56" s="37"/>
      <c r="C56" s="6"/>
      <c r="D56" s="6"/>
      <c r="E56" s="34"/>
      <c r="F56" s="35"/>
      <c r="G56" s="35"/>
      <c r="H56" s="15"/>
      <c r="I56" s="15"/>
      <c r="J56" s="15"/>
      <c r="K56" s="15"/>
      <c r="L56" s="15"/>
    </row>
    <row r="57" spans="1:12" x14ac:dyDescent="0.25">
      <c r="A57" s="15"/>
      <c r="B57" s="37"/>
      <c r="C57" s="6"/>
      <c r="D57" s="6"/>
      <c r="E57" s="34"/>
      <c r="F57" s="35"/>
      <c r="G57" s="35"/>
      <c r="H57" s="15"/>
      <c r="I57" s="15"/>
      <c r="J57" s="15"/>
      <c r="K57" s="15"/>
      <c r="L57" s="15"/>
    </row>
    <row r="58" spans="1:12" x14ac:dyDescent="0.25">
      <c r="A58" s="15"/>
      <c r="B58" s="37"/>
      <c r="C58" s="6"/>
      <c r="D58" s="6"/>
      <c r="E58" s="34"/>
      <c r="F58" s="35"/>
      <c r="G58" s="35"/>
      <c r="H58" s="15"/>
      <c r="I58" s="15"/>
      <c r="J58" s="15"/>
      <c r="K58" s="15"/>
      <c r="L58" s="15"/>
    </row>
    <row r="59" spans="1:12" x14ac:dyDescent="0.25">
      <c r="A59" s="15"/>
      <c r="B59" s="37"/>
      <c r="C59" s="6"/>
      <c r="D59" s="6"/>
      <c r="E59" s="38"/>
      <c r="F59" s="17"/>
      <c r="G59" s="17"/>
      <c r="H59" s="15"/>
      <c r="I59" s="15"/>
      <c r="J59" s="15"/>
      <c r="K59" s="15"/>
      <c r="L59" s="15"/>
    </row>
    <row r="60" spans="1:12" x14ac:dyDescent="0.25">
      <c r="A60" s="15"/>
      <c r="B60" s="37"/>
      <c r="C60" s="6"/>
      <c r="D60" s="6"/>
      <c r="E60" s="17"/>
      <c r="F60" s="17"/>
      <c r="G60" s="17"/>
      <c r="H60" s="15"/>
      <c r="I60" s="15"/>
      <c r="J60" s="15"/>
      <c r="K60" s="15"/>
      <c r="L60" s="15"/>
    </row>
    <row r="61" spans="1:12" x14ac:dyDescent="0.25">
      <c r="A61" s="15"/>
      <c r="B61" s="37"/>
      <c r="C61" s="6"/>
      <c r="D61" s="6"/>
      <c r="E61" s="17"/>
      <c r="F61" s="17"/>
      <c r="G61" s="17"/>
      <c r="H61" s="15"/>
      <c r="I61" s="15"/>
      <c r="J61" s="15"/>
      <c r="K61" s="15"/>
      <c r="L61" s="15"/>
    </row>
    <row r="62" spans="1:12" x14ac:dyDescent="0.25">
      <c r="A62" s="15"/>
      <c r="B62" s="37"/>
      <c r="C62" s="6"/>
      <c r="D62" s="6"/>
      <c r="E62" s="17"/>
      <c r="F62" s="17"/>
      <c r="G62" s="17"/>
      <c r="H62" s="15"/>
      <c r="I62" s="15"/>
      <c r="J62" s="15"/>
      <c r="K62" s="15"/>
      <c r="L62" s="15"/>
    </row>
    <row r="63" spans="1:12" x14ac:dyDescent="0.25">
      <c r="A63" s="15"/>
      <c r="B63" s="37"/>
      <c r="C63" s="6"/>
      <c r="D63" s="6"/>
      <c r="E63" s="17"/>
      <c r="F63" s="17"/>
      <c r="G63" s="17"/>
      <c r="H63" s="15"/>
      <c r="I63" s="15"/>
      <c r="J63" s="15"/>
      <c r="K63" s="15"/>
      <c r="L63" s="15"/>
    </row>
    <row r="64" spans="1:12" x14ac:dyDescent="0.25">
      <c r="A64" s="15"/>
      <c r="B64" s="37"/>
      <c r="C64" s="6"/>
      <c r="D64" s="6"/>
      <c r="E64" s="17"/>
      <c r="F64" s="17"/>
      <c r="G64" s="17"/>
      <c r="H64" s="15"/>
      <c r="I64" s="15"/>
      <c r="J64" s="15"/>
      <c r="K64" s="15"/>
      <c r="L64" s="15"/>
    </row>
    <row r="65" spans="1:12" x14ac:dyDescent="0.25">
      <c r="A65" s="15"/>
      <c r="B65" s="38"/>
      <c r="C65" s="17"/>
      <c r="D65" s="17"/>
      <c r="E65" s="17"/>
      <c r="F65" s="17"/>
      <c r="G65" s="17"/>
      <c r="H65" s="15"/>
      <c r="I65" s="15"/>
      <c r="J65" s="15"/>
      <c r="K65" s="15"/>
      <c r="L65" s="15"/>
    </row>
    <row r="66" spans="1:12" x14ac:dyDescent="0.25">
      <c r="A66" s="15"/>
      <c r="B66" s="36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2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1:12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1:12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2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1:12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1:12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1:12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1:12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1:12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1:12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1:12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</row>
    <row r="103" spans="1:12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1:12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2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2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2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2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2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2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2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2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</row>
    <row r="161" spans="1:12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</row>
    <row r="162" spans="1:12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</row>
    <row r="163" spans="1:12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</row>
    <row r="164" spans="1:12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</row>
    <row r="165" spans="1:12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</row>
    <row r="166" spans="1:12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</row>
    <row r="167" spans="1:12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</row>
    <row r="168" spans="1:12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</row>
    <row r="169" spans="1:12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</row>
    <row r="170" spans="1:12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</row>
    <row r="171" spans="1:12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</row>
    <row r="172" spans="1:12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</row>
    <row r="173" spans="1:12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</row>
    <row r="174" spans="1:12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</row>
    <row r="175" spans="1:12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</row>
    <row r="176" spans="1:12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</row>
    <row r="177" spans="1:12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1:12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2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</row>
    <row r="184" spans="1:12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</row>
    <row r="185" spans="1:12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</row>
    <row r="186" spans="1:12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</row>
    <row r="187" spans="1:12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</row>
    <row r="188" spans="1:12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</row>
    <row r="189" spans="1:12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</row>
    <row r="190" spans="1:12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</row>
    <row r="191" spans="1:12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</row>
    <row r="192" spans="1:12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</row>
    <row r="193" spans="1:12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</row>
    <row r="194" spans="1:12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</row>
    <row r="195" spans="1:12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</row>
    <row r="196" spans="1:12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</row>
    <row r="197" spans="1:12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</row>
    <row r="198" spans="1:12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</row>
    <row r="199" spans="1:12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</row>
    <row r="200" spans="1:12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</row>
    <row r="201" spans="1:12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</row>
    <row r="202" spans="1:12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</row>
    <row r="203" spans="1:12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</row>
    <row r="204" spans="1:12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</row>
    <row r="205" spans="1:12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</row>
    <row r="206" spans="1:12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</row>
    <row r="207" spans="1:12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</row>
    <row r="208" spans="1:12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</row>
    <row r="209" spans="1:12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</row>
    <row r="210" spans="1:12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</row>
    <row r="211" spans="1:12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</row>
    <row r="212" spans="1:12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</row>
    <row r="213" spans="1:12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</row>
    <row r="214" spans="1:12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</row>
    <row r="215" spans="1:12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</row>
    <row r="216" spans="1:12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</row>
    <row r="217" spans="1:12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</row>
    <row r="218" spans="1:12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</row>
    <row r="219" spans="1:12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</row>
    <row r="220" spans="1:12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</row>
    <row r="221" spans="1:12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</row>
    <row r="222" spans="1:12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</row>
    <row r="223" spans="1:12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</row>
    <row r="224" spans="1:12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</row>
    <row r="225" spans="1:12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</row>
    <row r="226" spans="1:12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</row>
    <row r="227" spans="1:12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</row>
    <row r="228" spans="1:12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</row>
    <row r="229" spans="1:12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</row>
    <row r="230" spans="1:12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</row>
    <row r="231" spans="1:12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</row>
    <row r="232" spans="1:12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</row>
    <row r="233" spans="1:12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</row>
    <row r="234" spans="1:12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</row>
    <row r="235" spans="1:12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</row>
    <row r="236" spans="1:12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</row>
    <row r="237" spans="1:12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</row>
    <row r="238" spans="1:12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</row>
    <row r="239" spans="1:12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</row>
    <row r="240" spans="1:12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</row>
    <row r="241" spans="1:12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</row>
    <row r="242" spans="1:12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</row>
    <row r="243" spans="1:12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</row>
    <row r="244" spans="1:12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</row>
    <row r="245" spans="1:12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</row>
    <row r="246" spans="1:12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showGridLines="0" tabSelected="1" showRuler="0" view="pageLayout" topLeftCell="A5" zoomScaleNormal="70" workbookViewId="0">
      <selection activeCell="A28" sqref="A28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4" t="s">
        <v>63</v>
      </c>
      <c r="I5" s="5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95" t="s">
        <v>58</v>
      </c>
      <c r="B8" s="98" t="s">
        <v>10</v>
      </c>
      <c r="C8" s="90" t="s">
        <v>77</v>
      </c>
      <c r="D8" s="90"/>
      <c r="E8" s="90" t="s">
        <v>76</v>
      </c>
      <c r="F8" s="90"/>
      <c r="G8" s="90" t="s">
        <v>78</v>
      </c>
      <c r="H8" s="90"/>
      <c r="I8" s="90" t="s">
        <v>77</v>
      </c>
      <c r="J8" s="90"/>
      <c r="K8" s="90" t="s">
        <v>76</v>
      </c>
      <c r="L8" s="90"/>
      <c r="M8" s="90" t="s">
        <v>78</v>
      </c>
      <c r="N8" s="91"/>
    </row>
    <row r="9" spans="1:14" ht="21.75" customHeight="1" x14ac:dyDescent="0.25">
      <c r="A9" s="96"/>
      <c r="B9" s="93"/>
      <c r="C9" s="93" t="s">
        <v>84</v>
      </c>
      <c r="D9" s="93"/>
      <c r="E9" s="93" t="s">
        <v>84</v>
      </c>
      <c r="F9" s="93"/>
      <c r="G9" s="93" t="s">
        <v>84</v>
      </c>
      <c r="H9" s="93"/>
      <c r="I9" s="93" t="s">
        <v>85</v>
      </c>
      <c r="J9" s="93"/>
      <c r="K9" s="93" t="s">
        <v>85</v>
      </c>
      <c r="L9" s="93"/>
      <c r="M9" s="93" t="s">
        <v>85</v>
      </c>
      <c r="N9" s="94"/>
    </row>
    <row r="10" spans="1:14" ht="18.75" customHeight="1" thickBot="1" x14ac:dyDescent="0.3">
      <c r="A10" s="97"/>
      <c r="B10" s="99"/>
      <c r="C10" s="56" t="s">
        <v>26</v>
      </c>
      <c r="D10" s="65" t="s">
        <v>75</v>
      </c>
      <c r="E10" s="56" t="s">
        <v>26</v>
      </c>
      <c r="F10" s="65" t="s">
        <v>75</v>
      </c>
      <c r="G10" s="56" t="s">
        <v>26</v>
      </c>
      <c r="H10" s="65" t="s">
        <v>75</v>
      </c>
      <c r="I10" s="56" t="s">
        <v>26</v>
      </c>
      <c r="J10" s="65" t="s">
        <v>75</v>
      </c>
      <c r="K10" s="56" t="s">
        <v>26</v>
      </c>
      <c r="L10" s="62" t="s">
        <v>75</v>
      </c>
      <c r="M10" s="56" t="s">
        <v>26</v>
      </c>
      <c r="N10" s="55" t="s">
        <v>75</v>
      </c>
    </row>
    <row r="11" spans="1:14" x14ac:dyDescent="0.25">
      <c r="A11" s="14" t="s">
        <v>27</v>
      </c>
      <c r="B11" s="7" t="s">
        <v>12</v>
      </c>
      <c r="C11" s="52">
        <v>2651610.09</v>
      </c>
      <c r="D11" s="60">
        <v>5.7944386739454119</v>
      </c>
      <c r="E11" s="52">
        <v>0</v>
      </c>
      <c r="F11" s="78">
        <v>0</v>
      </c>
      <c r="G11" s="52">
        <v>2651610.09</v>
      </c>
      <c r="H11" s="61">
        <v>5.3574267654488779</v>
      </c>
      <c r="I11" s="52">
        <v>2636758</v>
      </c>
      <c r="J11" s="60">
        <f t="shared" ref="J11:J24" si="0">I11/I$25*100</f>
        <v>5.6547272915644466</v>
      </c>
      <c r="K11" s="52">
        <v>0</v>
      </c>
      <c r="L11" s="61">
        <f t="shared" ref="L11:L24" si="1">K11/K$25*100</f>
        <v>0</v>
      </c>
      <c r="M11" s="52">
        <f t="shared" ref="M11:M24" si="2">I11+K11</f>
        <v>2636758</v>
      </c>
      <c r="N11" s="61">
        <f t="shared" ref="N11:N24" si="3">M11/M$25*100</f>
        <v>5.2363000446923582</v>
      </c>
    </row>
    <row r="12" spans="1:14" x14ac:dyDescent="0.25">
      <c r="A12" s="14" t="s">
        <v>28</v>
      </c>
      <c r="B12" s="7" t="s">
        <v>13</v>
      </c>
      <c r="C12" s="52">
        <v>3583874.48</v>
      </c>
      <c r="D12" s="60">
        <v>7.8316721481015348</v>
      </c>
      <c r="E12" s="52">
        <v>0</v>
      </c>
      <c r="F12" s="78">
        <v>0</v>
      </c>
      <c r="G12" s="52">
        <v>3583874.48</v>
      </c>
      <c r="H12" s="61">
        <v>7.2410137280633071</v>
      </c>
      <c r="I12" s="52">
        <v>3289407</v>
      </c>
      <c r="J12" s="60">
        <f t="shared" si="0"/>
        <v>7.054382516697828</v>
      </c>
      <c r="K12" s="52">
        <v>0</v>
      </c>
      <c r="L12" s="61">
        <f t="shared" si="1"/>
        <v>0</v>
      </c>
      <c r="M12" s="52">
        <f t="shared" si="2"/>
        <v>3289407</v>
      </c>
      <c r="N12" s="61">
        <f t="shared" si="3"/>
        <v>6.5323863703500118</v>
      </c>
    </row>
    <row r="13" spans="1:14" x14ac:dyDescent="0.25">
      <c r="A13" s="14" t="s">
        <v>29</v>
      </c>
      <c r="B13" s="7" t="s">
        <v>14</v>
      </c>
      <c r="C13" s="52">
        <v>6798492.5099999998</v>
      </c>
      <c r="D13" s="60">
        <v>14.856425563108418</v>
      </c>
      <c r="E13" s="52">
        <v>0</v>
      </c>
      <c r="F13" s="78">
        <v>0</v>
      </c>
      <c r="G13" s="52">
        <v>6798492.5099999998</v>
      </c>
      <c r="H13" s="61">
        <v>13.735965885458567</v>
      </c>
      <c r="I13" s="52">
        <v>7100988</v>
      </c>
      <c r="J13" s="60">
        <f t="shared" si="0"/>
        <v>15.228606736254005</v>
      </c>
      <c r="K13" s="52">
        <v>0</v>
      </c>
      <c r="L13" s="61">
        <f t="shared" si="1"/>
        <v>0</v>
      </c>
      <c r="M13" s="52">
        <f t="shared" si="2"/>
        <v>7100988</v>
      </c>
      <c r="N13" s="61">
        <f t="shared" si="3"/>
        <v>14.101750627763298</v>
      </c>
    </row>
    <row r="14" spans="1:14" x14ac:dyDescent="0.25">
      <c r="A14" s="14" t="s">
        <v>30</v>
      </c>
      <c r="B14" s="7" t="s">
        <v>23</v>
      </c>
      <c r="C14" s="52">
        <v>2353485.5</v>
      </c>
      <c r="D14" s="60">
        <v>5.1429610451398435</v>
      </c>
      <c r="E14" s="52">
        <v>0</v>
      </c>
      <c r="F14" s="26">
        <v>0</v>
      </c>
      <c r="G14" s="52">
        <v>2353485.5</v>
      </c>
      <c r="H14" s="61">
        <v>4.7550830558937252</v>
      </c>
      <c r="I14" s="52">
        <v>2454603</v>
      </c>
      <c r="J14" s="60">
        <f t="shared" si="0"/>
        <v>5.264082094016957</v>
      </c>
      <c r="K14" s="52">
        <v>0</v>
      </c>
      <c r="L14" s="59">
        <f t="shared" si="1"/>
        <v>0</v>
      </c>
      <c r="M14" s="52">
        <f t="shared" si="2"/>
        <v>2454603</v>
      </c>
      <c r="N14" s="61">
        <f t="shared" si="3"/>
        <v>4.8745610323746043</v>
      </c>
    </row>
    <row r="15" spans="1:14" x14ac:dyDescent="0.25">
      <c r="A15" s="14" t="s">
        <v>31</v>
      </c>
      <c r="B15" s="7" t="s">
        <v>16</v>
      </c>
      <c r="C15" s="52">
        <v>2038919.27</v>
      </c>
      <c r="D15" s="60">
        <v>4.4555542746258547</v>
      </c>
      <c r="E15" s="52">
        <v>3332208.15</v>
      </c>
      <c r="F15" s="26">
        <v>89.268204904828735</v>
      </c>
      <c r="G15" s="52">
        <v>5371127.4199999999</v>
      </c>
      <c r="H15" s="61">
        <v>10.852056231444035</v>
      </c>
      <c r="I15" s="52">
        <v>2060444</v>
      </c>
      <c r="J15" s="60">
        <f t="shared" si="0"/>
        <v>4.4187782570642486</v>
      </c>
      <c r="K15" s="52">
        <v>3354956</v>
      </c>
      <c r="L15" s="59">
        <f t="shared" si="1"/>
        <v>90.039416579868956</v>
      </c>
      <c r="M15" s="52">
        <f>(I15+K15)-1</f>
        <v>5415399</v>
      </c>
      <c r="N15" s="61">
        <f t="shared" si="3"/>
        <v>10.754363512209672</v>
      </c>
    </row>
    <row r="16" spans="1:14" x14ac:dyDescent="0.25">
      <c r="A16" s="14" t="s">
        <v>32</v>
      </c>
      <c r="B16" s="7" t="s">
        <v>17</v>
      </c>
      <c r="C16" s="52">
        <v>2271382.9900000002</v>
      </c>
      <c r="D16" s="60">
        <v>4.9635462959781416</v>
      </c>
      <c r="E16" s="52">
        <v>0</v>
      </c>
      <c r="F16" s="26">
        <v>0</v>
      </c>
      <c r="G16" s="52">
        <v>2271382.9900000002</v>
      </c>
      <c r="H16" s="61">
        <v>4.5891996229397751</v>
      </c>
      <c r="I16" s="52">
        <v>2355826</v>
      </c>
      <c r="J16" s="60">
        <f t="shared" si="0"/>
        <v>5.0522473341797403</v>
      </c>
      <c r="K16" s="52">
        <v>0</v>
      </c>
      <c r="L16" s="59">
        <f t="shared" si="1"/>
        <v>0</v>
      </c>
      <c r="M16" s="52">
        <f t="shared" si="2"/>
        <v>2355826</v>
      </c>
      <c r="N16" s="61">
        <f t="shared" si="3"/>
        <v>4.6784011991572294</v>
      </c>
    </row>
    <row r="17" spans="1:14" x14ac:dyDescent="0.25">
      <c r="A17" s="14" t="s">
        <v>33</v>
      </c>
      <c r="B17" s="7" t="s">
        <v>18</v>
      </c>
      <c r="C17" s="52">
        <v>3497430.55</v>
      </c>
      <c r="D17" s="60">
        <v>7.642770298237239</v>
      </c>
      <c r="E17" s="52">
        <v>0</v>
      </c>
      <c r="F17" s="26">
        <v>0</v>
      </c>
      <c r="G17" s="52">
        <v>3497430.55</v>
      </c>
      <c r="H17" s="61">
        <v>7.0663587039181133</v>
      </c>
      <c r="I17" s="52">
        <v>3557819</v>
      </c>
      <c r="J17" s="60">
        <f t="shared" si="0"/>
        <v>7.6300123855683868</v>
      </c>
      <c r="K17" s="52">
        <v>0</v>
      </c>
      <c r="L17" s="59">
        <f t="shared" si="1"/>
        <v>0</v>
      </c>
      <c r="M17" s="52">
        <f t="shared" si="2"/>
        <v>3557819</v>
      </c>
      <c r="N17" s="61">
        <f t="shared" si="3"/>
        <v>7.06542192674008</v>
      </c>
    </row>
    <row r="18" spans="1:14" x14ac:dyDescent="0.25">
      <c r="A18" s="14" t="s">
        <v>34</v>
      </c>
      <c r="B18" s="7" t="s">
        <v>19</v>
      </c>
      <c r="C18" s="52">
        <v>2760497.83</v>
      </c>
      <c r="D18" s="60">
        <v>6.0323859249963805</v>
      </c>
      <c r="E18" s="52">
        <v>0</v>
      </c>
      <c r="F18" s="26">
        <v>0</v>
      </c>
      <c r="G18" s="52">
        <v>2760497.83</v>
      </c>
      <c r="H18" s="61">
        <v>5.5774282260351287</v>
      </c>
      <c r="I18" s="52">
        <v>2595722</v>
      </c>
      <c r="J18" s="60">
        <f t="shared" si="0"/>
        <v>5.5667224806805358</v>
      </c>
      <c r="K18" s="52">
        <v>0</v>
      </c>
      <c r="L18" s="59">
        <f t="shared" si="1"/>
        <v>0</v>
      </c>
      <c r="M18" s="52">
        <f t="shared" si="2"/>
        <v>2595722</v>
      </c>
      <c r="N18" s="61">
        <f t="shared" si="3"/>
        <v>5.1548072385137118</v>
      </c>
    </row>
    <row r="19" spans="1:14" x14ac:dyDescent="0.25">
      <c r="A19" s="14" t="s">
        <v>35</v>
      </c>
      <c r="B19" s="7" t="s">
        <v>11</v>
      </c>
      <c r="C19" s="52">
        <v>4533610.08</v>
      </c>
      <c r="D19" s="60">
        <v>9.9070846348079602</v>
      </c>
      <c r="E19" s="52">
        <v>0</v>
      </c>
      <c r="F19" s="26">
        <v>0</v>
      </c>
      <c r="G19" s="52">
        <v>4533610.08</v>
      </c>
      <c r="H19" s="61">
        <v>9.1599002727813694</v>
      </c>
      <c r="I19" s="52">
        <v>3921380</v>
      </c>
      <c r="J19" s="60">
        <f t="shared" si="0"/>
        <v>8.4096964934191867</v>
      </c>
      <c r="K19" s="52">
        <v>0</v>
      </c>
      <c r="L19" s="59">
        <f t="shared" si="1"/>
        <v>0</v>
      </c>
      <c r="M19" s="52">
        <f t="shared" si="2"/>
        <v>3921380</v>
      </c>
      <c r="N19" s="61">
        <f t="shared" si="3"/>
        <v>7.7874125229754565</v>
      </c>
    </row>
    <row r="20" spans="1:14" x14ac:dyDescent="0.25">
      <c r="A20" s="14" t="s">
        <v>36</v>
      </c>
      <c r="B20" s="7" t="s">
        <v>15</v>
      </c>
      <c r="C20" s="52">
        <v>2025256.87</v>
      </c>
      <c r="D20" s="60">
        <v>4.4256984752240234</v>
      </c>
      <c r="E20" s="52">
        <v>0</v>
      </c>
      <c r="F20" s="26">
        <v>0</v>
      </c>
      <c r="G20" s="52">
        <v>2025256.87</v>
      </c>
      <c r="H20" s="61">
        <v>4.0919158526234227</v>
      </c>
      <c r="I20" s="52">
        <v>2334560</v>
      </c>
      <c r="J20" s="60">
        <f t="shared" si="0"/>
        <v>5.0066407860693678</v>
      </c>
      <c r="K20" s="52">
        <v>0</v>
      </c>
      <c r="L20" s="59">
        <f t="shared" si="1"/>
        <v>0</v>
      </c>
      <c r="M20" s="52">
        <f t="shared" si="2"/>
        <v>2334560</v>
      </c>
      <c r="N20" s="61">
        <f t="shared" si="3"/>
        <v>4.6361693535534894</v>
      </c>
    </row>
    <row r="21" spans="1:14" x14ac:dyDescent="0.25">
      <c r="A21" s="14" t="s">
        <v>37</v>
      </c>
      <c r="B21" s="7" t="s">
        <v>65</v>
      </c>
      <c r="C21" s="52">
        <v>5017923.12</v>
      </c>
      <c r="D21" s="60">
        <v>10.965431116387411</v>
      </c>
      <c r="E21" s="52">
        <v>0</v>
      </c>
      <c r="F21" s="26">
        <v>0</v>
      </c>
      <c r="G21" s="52">
        <v>5017923.12</v>
      </c>
      <c r="H21" s="61">
        <v>10.138427113185688</v>
      </c>
      <c r="I21" s="52">
        <v>5519659</v>
      </c>
      <c r="J21" s="60">
        <f t="shared" si="0"/>
        <v>11.837326894401883</v>
      </c>
      <c r="K21" s="52">
        <v>0</v>
      </c>
      <c r="L21" s="59">
        <f t="shared" si="1"/>
        <v>0</v>
      </c>
      <c r="M21" s="52">
        <f t="shared" si="2"/>
        <v>5519659</v>
      </c>
      <c r="N21" s="61">
        <f t="shared" si="3"/>
        <v>10.96141195679944</v>
      </c>
    </row>
    <row r="22" spans="1:14" x14ac:dyDescent="0.25">
      <c r="A22" s="14" t="s">
        <v>38</v>
      </c>
      <c r="B22" s="7" t="s">
        <v>22</v>
      </c>
      <c r="C22" s="52">
        <v>611707.39</v>
      </c>
      <c r="D22" s="60">
        <v>1.3367353560470909</v>
      </c>
      <c r="E22" s="52">
        <v>0</v>
      </c>
      <c r="F22" s="26">
        <v>0</v>
      </c>
      <c r="G22" s="52">
        <v>611707.39</v>
      </c>
      <c r="H22" s="61">
        <v>1.235919849667217</v>
      </c>
      <c r="I22" s="52">
        <v>624477</v>
      </c>
      <c r="J22" s="60">
        <f t="shared" si="0"/>
        <v>1.3392382368250295</v>
      </c>
      <c r="K22" s="52">
        <v>0</v>
      </c>
      <c r="L22" s="59">
        <f t="shared" si="1"/>
        <v>0</v>
      </c>
      <c r="M22" s="52">
        <f t="shared" si="2"/>
        <v>624477</v>
      </c>
      <c r="N22" s="61">
        <f t="shared" si="3"/>
        <v>1.2401399533098409</v>
      </c>
    </row>
    <row r="23" spans="1:14" x14ac:dyDescent="0.25">
      <c r="A23" s="14" t="s">
        <v>39</v>
      </c>
      <c r="B23" s="7" t="s">
        <v>87</v>
      </c>
      <c r="C23" s="52">
        <v>7503.46</v>
      </c>
      <c r="D23" s="60">
        <v>1.6396957824369434E-2</v>
      </c>
      <c r="E23" s="52">
        <v>0</v>
      </c>
      <c r="F23" s="26">
        <v>0</v>
      </c>
      <c r="G23" s="52">
        <v>7503.46</v>
      </c>
      <c r="H23" s="61">
        <v>1.5160312441515503E-2</v>
      </c>
      <c r="I23" s="52">
        <v>0</v>
      </c>
      <c r="J23" s="60">
        <f t="shared" si="0"/>
        <v>0</v>
      </c>
      <c r="K23" s="52">
        <v>0</v>
      </c>
      <c r="L23" s="59">
        <f t="shared" si="1"/>
        <v>0</v>
      </c>
      <c r="M23" s="52">
        <f t="shared" si="2"/>
        <v>0</v>
      </c>
      <c r="N23" s="61">
        <f t="shared" si="3"/>
        <v>0</v>
      </c>
    </row>
    <row r="24" spans="1:14" x14ac:dyDescent="0.25">
      <c r="A24" s="14" t="s">
        <v>40</v>
      </c>
      <c r="B24" s="7" t="s">
        <v>25</v>
      </c>
      <c r="C24" s="52">
        <v>7609599.3900000006</v>
      </c>
      <c r="D24" s="60">
        <v>16.628899235576306</v>
      </c>
      <c r="E24" s="52">
        <v>400597</v>
      </c>
      <c r="F24" s="26">
        <v>10.731795095171256</v>
      </c>
      <c r="G24" s="52">
        <v>8010196.3900000006</v>
      </c>
      <c r="H24" s="61">
        <v>16.184144380099259</v>
      </c>
      <c r="I24" s="52">
        <v>8177626</v>
      </c>
      <c r="J24" s="60">
        <f t="shared" si="0"/>
        <v>17.537538493258388</v>
      </c>
      <c r="K24" s="52">
        <v>371141</v>
      </c>
      <c r="L24" s="59">
        <f t="shared" si="1"/>
        <v>9.9605834201310373</v>
      </c>
      <c r="M24" s="52">
        <f t="shared" si="2"/>
        <v>8548767</v>
      </c>
      <c r="N24" s="61">
        <f t="shared" si="3"/>
        <v>16.976874261560809</v>
      </c>
    </row>
    <row r="25" spans="1:14" x14ac:dyDescent="0.25">
      <c r="A25" s="3"/>
      <c r="B25" s="4" t="s">
        <v>56</v>
      </c>
      <c r="C25" s="10">
        <v>45761293.530000009</v>
      </c>
      <c r="D25" s="50">
        <v>99.999999999999972</v>
      </c>
      <c r="E25" s="10">
        <v>3732805.15</v>
      </c>
      <c r="F25" s="51">
        <v>99.999999999999986</v>
      </c>
      <c r="G25" s="64">
        <v>49494098.68</v>
      </c>
      <c r="H25" s="27">
        <v>99.999999999999972</v>
      </c>
      <c r="I25" s="10">
        <f t="shared" ref="I25:N25" si="4">SUM(I11:I24)</f>
        <v>46629269</v>
      </c>
      <c r="J25" s="50">
        <f t="shared" si="4"/>
        <v>100</v>
      </c>
      <c r="K25" s="10">
        <f t="shared" si="4"/>
        <v>3726097</v>
      </c>
      <c r="L25" s="51">
        <f t="shared" si="4"/>
        <v>100</v>
      </c>
      <c r="M25" s="10">
        <f>SUM(M11:M24)</f>
        <v>50355365</v>
      </c>
      <c r="N25" s="27">
        <f t="shared" si="4"/>
        <v>99.999999999999986</v>
      </c>
    </row>
    <row r="26" spans="1:14" x14ac:dyDescent="0.25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s="100" customFormat="1" ht="15" customHeight="1" x14ac:dyDescent="0.25">
      <c r="A27" s="100" t="s">
        <v>79</v>
      </c>
    </row>
    <row r="28" spans="1:14" s="89" customFormat="1" ht="12" x14ac:dyDescent="0.25">
      <c r="A28" s="89" t="s">
        <v>86</v>
      </c>
      <c r="C28" s="80"/>
      <c r="E28" s="80"/>
      <c r="G28" s="80"/>
      <c r="I28" s="80"/>
      <c r="K28" s="80"/>
      <c r="M28" s="80"/>
    </row>
    <row r="29" spans="1:14" x14ac:dyDescent="0.25">
      <c r="C29" s="6"/>
      <c r="I29" s="6"/>
    </row>
    <row r="30" spans="1:14" x14ac:dyDescent="0.25">
      <c r="C30" s="32"/>
      <c r="I30" s="32"/>
    </row>
    <row r="31" spans="1:14" x14ac:dyDescent="0.25">
      <c r="C31" s="6"/>
      <c r="D31" s="6"/>
      <c r="E31" s="17"/>
      <c r="G31" s="17"/>
      <c r="I31" s="6"/>
      <c r="J31" s="6"/>
      <c r="K31" s="17"/>
      <c r="M31" s="17"/>
    </row>
    <row r="32" spans="1:14" x14ac:dyDescent="0.25">
      <c r="C32" s="33"/>
      <c r="I32" s="33"/>
    </row>
    <row r="34" spans="2:9" x14ac:dyDescent="0.25">
      <c r="C34" s="45"/>
      <c r="I34" s="45"/>
    </row>
    <row r="35" spans="2:9" x14ac:dyDescent="0.25">
      <c r="C35" s="45"/>
      <c r="I35" s="45"/>
    </row>
    <row r="41" spans="2:9" x14ac:dyDescent="0.25">
      <c r="B41" s="16"/>
      <c r="C41" s="17"/>
      <c r="I41" s="17"/>
    </row>
    <row r="42" spans="2:9" x14ac:dyDescent="0.25">
      <c r="B42" s="16"/>
      <c r="C42" s="17"/>
      <c r="I42" s="17"/>
    </row>
    <row r="43" spans="2:9" x14ac:dyDescent="0.25">
      <c r="B43" s="16"/>
      <c r="C43" s="17"/>
      <c r="I43" s="17"/>
    </row>
    <row r="44" spans="2:9" x14ac:dyDescent="0.25">
      <c r="B44" s="16"/>
      <c r="C44" s="17"/>
      <c r="I44" s="17"/>
    </row>
    <row r="45" spans="2:9" x14ac:dyDescent="0.25">
      <c r="B45" s="16"/>
      <c r="C45" s="17"/>
      <c r="I45" s="17"/>
    </row>
    <row r="46" spans="2:9" x14ac:dyDescent="0.25">
      <c r="B46" s="16"/>
      <c r="C46" s="17"/>
      <c r="I46" s="17"/>
    </row>
    <row r="47" spans="2:9" x14ac:dyDescent="0.25">
      <c r="B47" s="16"/>
      <c r="C47" s="17"/>
      <c r="I47" s="17"/>
    </row>
    <row r="48" spans="2:9" x14ac:dyDescent="0.25">
      <c r="B48" s="16"/>
      <c r="C48" s="17"/>
      <c r="I48" s="17"/>
    </row>
    <row r="49" spans="2:9" x14ac:dyDescent="0.25">
      <c r="B49" s="16"/>
      <c r="C49" s="17"/>
      <c r="I49" s="17"/>
    </row>
    <row r="50" spans="2:9" x14ac:dyDescent="0.25">
      <c r="B50" s="16"/>
      <c r="C50" s="17"/>
      <c r="I50" s="17"/>
    </row>
    <row r="51" spans="2:9" x14ac:dyDescent="0.25">
      <c r="B51" s="16"/>
      <c r="C51" s="17"/>
      <c r="I51" s="17"/>
    </row>
    <row r="52" spans="2:9" x14ac:dyDescent="0.25">
      <c r="B52" s="16"/>
      <c r="C52" s="17"/>
      <c r="I52" s="17"/>
    </row>
    <row r="53" spans="2:9" x14ac:dyDescent="0.25">
      <c r="B53" s="16"/>
      <c r="C53" s="17"/>
      <c r="I53" s="17"/>
    </row>
    <row r="54" spans="2:9" x14ac:dyDescent="0.25">
      <c r="B54" s="17"/>
      <c r="C54" s="6"/>
      <c r="I54" s="6"/>
    </row>
    <row r="55" spans="2:9" x14ac:dyDescent="0.25">
      <c r="B55" s="17"/>
      <c r="C55" s="17"/>
      <c r="I55" s="17"/>
    </row>
  </sheetData>
  <mergeCells count="15">
    <mergeCell ref="A27:XFD27"/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C32 G28 I31:J31 I28:I29 E28 C31:D31 C28:C29 K16:K24 I32 M28 M11:M24 K11:K14 K28 G11:G24 E16:E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28.02.2026. godine.</oddFooter>
  </headerFooter>
  <ignoredErrors>
    <ignoredError sqref="M11:M14 M16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9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95" t="s">
        <v>58</v>
      </c>
      <c r="B7" s="98" t="s">
        <v>10</v>
      </c>
      <c r="C7" s="90" t="s">
        <v>54</v>
      </c>
      <c r="D7" s="90"/>
      <c r="E7" s="90"/>
      <c r="F7" s="90"/>
      <c r="G7" s="90"/>
      <c r="H7" s="90" t="s">
        <v>55</v>
      </c>
      <c r="I7" s="90"/>
      <c r="J7" s="90"/>
      <c r="K7" s="90"/>
      <c r="L7" s="91"/>
    </row>
    <row r="8" spans="1:12" ht="21" customHeight="1" x14ac:dyDescent="0.25">
      <c r="A8" s="96"/>
      <c r="B8" s="93"/>
      <c r="C8" s="101" t="s">
        <v>26</v>
      </c>
      <c r="D8" s="101"/>
      <c r="E8" s="102" t="s">
        <v>59</v>
      </c>
      <c r="F8" s="93" t="s">
        <v>57</v>
      </c>
      <c r="G8" s="93"/>
      <c r="H8" s="101" t="s">
        <v>26</v>
      </c>
      <c r="I8" s="101"/>
      <c r="J8" s="102" t="s">
        <v>60</v>
      </c>
      <c r="K8" s="93" t="s">
        <v>57</v>
      </c>
      <c r="L8" s="94"/>
    </row>
    <row r="9" spans="1:12" ht="18.75" customHeight="1" thickBot="1" x14ac:dyDescent="0.3">
      <c r="A9" s="97"/>
      <c r="B9" s="99"/>
      <c r="C9" s="44" t="s">
        <v>64</v>
      </c>
      <c r="D9" s="44" t="s">
        <v>73</v>
      </c>
      <c r="E9" s="103"/>
      <c r="F9" s="30" t="s">
        <v>66</v>
      </c>
      <c r="G9" s="30" t="s">
        <v>74</v>
      </c>
      <c r="H9" s="53" t="s">
        <v>64</v>
      </c>
      <c r="I9" s="53" t="s">
        <v>73</v>
      </c>
      <c r="J9" s="103"/>
      <c r="K9" s="30" t="s">
        <v>66</v>
      </c>
      <c r="L9" s="31" t="s">
        <v>74</v>
      </c>
    </row>
    <row r="10" spans="1:12" x14ac:dyDescent="0.25">
      <c r="A10" s="14" t="s">
        <v>27</v>
      </c>
      <c r="B10" s="7" t="s">
        <v>62</v>
      </c>
      <c r="C10" s="52">
        <v>3039678</v>
      </c>
      <c r="D10" s="52"/>
      <c r="E10" s="39">
        <f t="shared" ref="E10:E31" si="0">IFERROR((D10-C10)/C$37*100, "-")</f>
        <v>-2.5515316893388253</v>
      </c>
      <c r="F10" s="39">
        <f t="shared" ref="F10:F20" si="1">C10/C$37*100</f>
        <v>2.5515316893388253</v>
      </c>
      <c r="G10" s="40" t="e">
        <f t="shared" ref="G10:G20" si="2">D10/D$37*100</f>
        <v>#DIV/0!</v>
      </c>
      <c r="H10" s="52">
        <v>19190</v>
      </c>
      <c r="I10" s="52"/>
      <c r="J10" s="11">
        <f t="shared" ref="J10:J36" si="3">IFERROR((I10-H10)/H$37*100, "-")</f>
        <v>-9.4089077988813843E-2</v>
      </c>
      <c r="K10" s="11">
        <f t="shared" ref="K10:K36" si="4">H10/H$37*100</f>
        <v>9.4089077988813843E-2</v>
      </c>
      <c r="L10" s="26" t="e">
        <f t="shared" ref="L10:L36" si="5">I10/I$37*100</f>
        <v>#DIV/0!</v>
      </c>
    </row>
    <row r="11" spans="1:12" x14ac:dyDescent="0.25">
      <c r="A11" s="14" t="s">
        <v>28</v>
      </c>
      <c r="B11" s="7" t="s">
        <v>0</v>
      </c>
      <c r="C11" s="52">
        <v>3186682</v>
      </c>
      <c r="D11" s="52"/>
      <c r="E11" s="39">
        <f t="shared" si="0"/>
        <v>-2.6749281031890968</v>
      </c>
      <c r="F11" s="39">
        <f t="shared" si="1"/>
        <v>2.6749281031890968</v>
      </c>
      <c r="G11" s="40" t="e">
        <f t="shared" si="2"/>
        <v>#DIV/0!</v>
      </c>
      <c r="H11" s="52">
        <v>0</v>
      </c>
      <c r="I11" s="52"/>
      <c r="J11" s="11">
        <f t="shared" si="3"/>
        <v>0</v>
      </c>
      <c r="K11" s="11">
        <f t="shared" si="4"/>
        <v>0</v>
      </c>
      <c r="L11" s="26" t="e">
        <f t="shared" si="5"/>
        <v>#DIV/0!</v>
      </c>
    </row>
    <row r="12" spans="1:12" x14ac:dyDescent="0.25">
      <c r="A12" s="14" t="s">
        <v>29</v>
      </c>
      <c r="B12" s="7" t="s">
        <v>21</v>
      </c>
      <c r="C12" s="52">
        <v>8296822</v>
      </c>
      <c r="D12" s="52"/>
      <c r="E12" s="39">
        <f t="shared" si="0"/>
        <v>-6.9644232888495212</v>
      </c>
      <c r="F12" s="39">
        <f t="shared" si="1"/>
        <v>6.9644232888495212</v>
      </c>
      <c r="G12" s="40" t="e">
        <f t="shared" si="2"/>
        <v>#DIV/0!</v>
      </c>
      <c r="H12" s="52">
        <v>0</v>
      </c>
      <c r="I12" s="52"/>
      <c r="J12" s="11">
        <f t="shared" si="3"/>
        <v>0</v>
      </c>
      <c r="K12" s="11">
        <f t="shared" si="4"/>
        <v>0</v>
      </c>
      <c r="L12" s="26" t="e">
        <f t="shared" si="5"/>
        <v>#DIV/0!</v>
      </c>
    </row>
    <row r="13" spans="1:12" x14ac:dyDescent="0.25">
      <c r="A13" s="14" t="s">
        <v>30</v>
      </c>
      <c r="B13" s="7" t="s">
        <v>12</v>
      </c>
      <c r="C13" s="52">
        <v>8438781</v>
      </c>
      <c r="D13" s="52"/>
      <c r="E13" s="39">
        <f t="shared" si="0"/>
        <v>-7.0835848865867979</v>
      </c>
      <c r="F13" s="39">
        <f t="shared" si="1"/>
        <v>7.0835848865867979</v>
      </c>
      <c r="G13" s="40" t="e">
        <f t="shared" si="2"/>
        <v>#DIV/0!</v>
      </c>
      <c r="H13" s="52">
        <v>0</v>
      </c>
      <c r="I13" s="52"/>
      <c r="J13" s="11">
        <f t="shared" si="3"/>
        <v>0</v>
      </c>
      <c r="K13" s="11">
        <f t="shared" si="4"/>
        <v>0</v>
      </c>
      <c r="L13" s="26" t="e">
        <f t="shared" si="5"/>
        <v>#DIV/0!</v>
      </c>
    </row>
    <row r="14" spans="1:12" x14ac:dyDescent="0.25">
      <c r="A14" s="14" t="s">
        <v>31</v>
      </c>
      <c r="B14" s="7" t="s">
        <v>1</v>
      </c>
      <c r="C14" s="52">
        <v>271963</v>
      </c>
      <c r="D14" s="52"/>
      <c r="E14" s="39">
        <f t="shared" si="0"/>
        <v>-0.2282880663108576</v>
      </c>
      <c r="F14" s="39">
        <f t="shared" si="1"/>
        <v>0.2282880663108576</v>
      </c>
      <c r="G14" s="40" t="e">
        <f t="shared" si="2"/>
        <v>#DIV/0!</v>
      </c>
      <c r="H14" s="52">
        <v>0</v>
      </c>
      <c r="I14" s="52"/>
      <c r="J14" s="11">
        <f t="shared" si="3"/>
        <v>0</v>
      </c>
      <c r="K14" s="11">
        <f t="shared" si="4"/>
        <v>0</v>
      </c>
      <c r="L14" s="26" t="e">
        <f t="shared" si="5"/>
        <v>#DIV/0!</v>
      </c>
    </row>
    <row r="15" spans="1:12" x14ac:dyDescent="0.25">
      <c r="A15" s="14" t="s">
        <v>32</v>
      </c>
      <c r="B15" s="7" t="s">
        <v>24</v>
      </c>
      <c r="C15" s="52">
        <v>1249854</v>
      </c>
      <c r="D15" s="52"/>
      <c r="E15" s="39">
        <f t="shared" si="0"/>
        <v>-1.0491381284619254</v>
      </c>
      <c r="F15" s="39">
        <f t="shared" si="1"/>
        <v>1.0491381284619254</v>
      </c>
      <c r="G15" s="40" t="e">
        <f t="shared" si="2"/>
        <v>#DIV/0!</v>
      </c>
      <c r="H15" s="52">
        <v>0</v>
      </c>
      <c r="I15" s="52"/>
      <c r="J15" s="11">
        <f t="shared" si="3"/>
        <v>0</v>
      </c>
      <c r="K15" s="11">
        <f t="shared" si="4"/>
        <v>0</v>
      </c>
      <c r="L15" s="26" t="e">
        <f t="shared" si="5"/>
        <v>#DIV/0!</v>
      </c>
    </row>
    <row r="16" spans="1:12" x14ac:dyDescent="0.25">
      <c r="A16" s="14" t="s">
        <v>33</v>
      </c>
      <c r="B16" s="7" t="s">
        <v>2</v>
      </c>
      <c r="C16" s="52">
        <v>1272183</v>
      </c>
      <c r="D16" s="52"/>
      <c r="E16" s="39">
        <f t="shared" si="0"/>
        <v>-1.0678812818785857</v>
      </c>
      <c r="F16" s="39">
        <f t="shared" si="1"/>
        <v>1.0678812818785857</v>
      </c>
      <c r="G16" s="40" t="e">
        <f t="shared" si="2"/>
        <v>#DIV/0!</v>
      </c>
      <c r="H16" s="52">
        <v>81886</v>
      </c>
      <c r="I16" s="52"/>
      <c r="J16" s="11">
        <f t="shared" si="3"/>
        <v>-0.40148922564835904</v>
      </c>
      <c r="K16" s="11">
        <f t="shared" si="4"/>
        <v>0.40148922564835904</v>
      </c>
      <c r="L16" s="26" t="e">
        <f t="shared" si="5"/>
        <v>#DIV/0!</v>
      </c>
    </row>
    <row r="17" spans="1:12" x14ac:dyDescent="0.25">
      <c r="A17" s="14" t="s">
        <v>34</v>
      </c>
      <c r="B17" s="7" t="s">
        <v>13</v>
      </c>
      <c r="C17" s="52">
        <v>12058470</v>
      </c>
      <c r="D17" s="52"/>
      <c r="E17" s="39">
        <f t="shared" si="0"/>
        <v>-10.121982765918478</v>
      </c>
      <c r="F17" s="39">
        <f t="shared" si="1"/>
        <v>10.121982765918478</v>
      </c>
      <c r="G17" s="40" t="e">
        <f t="shared" si="2"/>
        <v>#DIV/0!</v>
      </c>
      <c r="H17" s="52">
        <v>0</v>
      </c>
      <c r="I17" s="52"/>
      <c r="J17" s="11">
        <f t="shared" si="3"/>
        <v>0</v>
      </c>
      <c r="K17" s="11">
        <f t="shared" si="4"/>
        <v>0</v>
      </c>
      <c r="L17" s="26" t="e">
        <f t="shared" si="5"/>
        <v>#DIV/0!</v>
      </c>
    </row>
    <row r="18" spans="1:12" x14ac:dyDescent="0.25">
      <c r="A18" s="14" t="s">
        <v>35</v>
      </c>
      <c r="B18" s="7" t="s">
        <v>14</v>
      </c>
      <c r="C18" s="52">
        <v>11961445</v>
      </c>
      <c r="D18" s="52"/>
      <c r="E18" s="39">
        <f t="shared" si="0"/>
        <v>-10.040539151773132</v>
      </c>
      <c r="F18" s="39">
        <f t="shared" si="1"/>
        <v>10.040539151773132</v>
      </c>
      <c r="G18" s="40" t="e">
        <f t="shared" si="2"/>
        <v>#DIV/0!</v>
      </c>
      <c r="H18" s="52">
        <v>339667</v>
      </c>
      <c r="I18" s="52"/>
      <c r="J18" s="11">
        <f t="shared" si="3"/>
        <v>-1.6653962925078911</v>
      </c>
      <c r="K18" s="11">
        <f t="shared" si="4"/>
        <v>1.6653962925078911</v>
      </c>
      <c r="L18" s="26" t="e">
        <f t="shared" si="5"/>
        <v>#DIV/0!</v>
      </c>
    </row>
    <row r="19" spans="1:12" x14ac:dyDescent="0.25">
      <c r="A19" s="14" t="s">
        <v>36</v>
      </c>
      <c r="B19" s="7" t="s">
        <v>3</v>
      </c>
      <c r="C19" s="52">
        <v>4011785</v>
      </c>
      <c r="D19" s="52"/>
      <c r="E19" s="39">
        <f t="shared" si="0"/>
        <v>-3.3675266124616363</v>
      </c>
      <c r="F19" s="39">
        <f t="shared" si="1"/>
        <v>3.3675266124616363</v>
      </c>
      <c r="G19" s="40" t="e">
        <f t="shared" si="2"/>
        <v>#DIV/0!</v>
      </c>
      <c r="H19" s="52">
        <v>0</v>
      </c>
      <c r="I19" s="52"/>
      <c r="J19" s="11">
        <f t="shared" si="3"/>
        <v>0</v>
      </c>
      <c r="K19" s="11">
        <f t="shared" si="4"/>
        <v>0</v>
      </c>
      <c r="L19" s="26" t="e">
        <f t="shared" si="5"/>
        <v>#DIV/0!</v>
      </c>
    </row>
    <row r="20" spans="1:12" x14ac:dyDescent="0.25">
      <c r="A20" s="14" t="s">
        <v>37</v>
      </c>
      <c r="B20" s="7" t="s">
        <v>23</v>
      </c>
      <c r="C20" s="52">
        <v>4551106</v>
      </c>
      <c r="D20" s="52"/>
      <c r="E20" s="39">
        <f t="shared" si="0"/>
        <v>-3.8202372687304593</v>
      </c>
      <c r="F20" s="39">
        <f t="shared" si="1"/>
        <v>3.8202372687304593</v>
      </c>
      <c r="G20" s="40" t="e">
        <f t="shared" si="2"/>
        <v>#DIV/0!</v>
      </c>
      <c r="H20" s="52">
        <v>0</v>
      </c>
      <c r="I20" s="52"/>
      <c r="J20" s="11">
        <f t="shared" si="3"/>
        <v>0</v>
      </c>
      <c r="K20" s="11">
        <f t="shared" si="4"/>
        <v>0</v>
      </c>
      <c r="L20" s="26" t="e">
        <f t="shared" si="5"/>
        <v>#DIV/0!</v>
      </c>
    </row>
    <row r="21" spans="1:12" x14ac:dyDescent="0.25">
      <c r="A21" s="14" t="s">
        <v>38</v>
      </c>
      <c r="B21" s="7" t="s">
        <v>4</v>
      </c>
      <c r="C21" s="52">
        <v>18948</v>
      </c>
      <c r="D21" s="52"/>
      <c r="E21" s="39">
        <f t="shared" si="0"/>
        <v>-1.5905113123690095E-2</v>
      </c>
      <c r="F21" s="39" t="s">
        <v>71</v>
      </c>
      <c r="G21" s="40" t="e">
        <f t="shared" ref="G21:G31" si="6">D21/D$37*100</f>
        <v>#DIV/0!</v>
      </c>
      <c r="H21" s="52">
        <v>0</v>
      </c>
      <c r="I21" s="52"/>
      <c r="J21" s="11">
        <f t="shared" si="3"/>
        <v>0</v>
      </c>
      <c r="K21" s="11">
        <f t="shared" si="4"/>
        <v>0</v>
      </c>
      <c r="L21" s="26" t="e">
        <f t="shared" si="5"/>
        <v>#DIV/0!</v>
      </c>
    </row>
    <row r="22" spans="1:12" x14ac:dyDescent="0.25">
      <c r="A22" s="14" t="s">
        <v>39</v>
      </c>
      <c r="B22" s="7" t="s">
        <v>16</v>
      </c>
      <c r="C22" s="52">
        <v>3379</v>
      </c>
      <c r="D22" s="52"/>
      <c r="E22" s="39">
        <f t="shared" si="0"/>
        <v>-2.8363614758786593E-3</v>
      </c>
      <c r="F22" s="39">
        <f t="shared" ref="F22:F27" si="7">C22/C$37*100</f>
        <v>2.8363614758786593E-3</v>
      </c>
      <c r="G22" s="40" t="e">
        <f t="shared" si="6"/>
        <v>#DIV/0!</v>
      </c>
      <c r="H22" s="52">
        <v>9059851</v>
      </c>
      <c r="I22" s="52"/>
      <c r="J22" s="11">
        <f t="shared" si="3"/>
        <v>-44.420689281189837</v>
      </c>
      <c r="K22" s="11">
        <f t="shared" si="4"/>
        <v>44.420689281189837</v>
      </c>
      <c r="L22" s="26" t="e">
        <f t="shared" si="5"/>
        <v>#DIV/0!</v>
      </c>
    </row>
    <row r="23" spans="1:12" x14ac:dyDescent="0.25">
      <c r="A23" s="14" t="s">
        <v>40</v>
      </c>
      <c r="B23" s="7" t="s">
        <v>17</v>
      </c>
      <c r="C23" s="52">
        <v>2000918</v>
      </c>
      <c r="D23" s="52"/>
      <c r="E23" s="39">
        <f t="shared" si="0"/>
        <v>-1.6795876684202946</v>
      </c>
      <c r="F23" s="39">
        <f t="shared" si="7"/>
        <v>1.6795876684202946</v>
      </c>
      <c r="G23" s="40" t="e">
        <f t="shared" si="6"/>
        <v>#DIV/0!</v>
      </c>
      <c r="H23" s="52">
        <v>0</v>
      </c>
      <c r="I23" s="52"/>
      <c r="J23" s="11">
        <f t="shared" si="3"/>
        <v>0</v>
      </c>
      <c r="K23" s="11">
        <f t="shared" si="4"/>
        <v>0</v>
      </c>
      <c r="L23" s="26" t="e">
        <f t="shared" si="5"/>
        <v>#DIV/0!</v>
      </c>
    </row>
    <row r="24" spans="1:12" x14ac:dyDescent="0.25">
      <c r="A24" s="14" t="s">
        <v>41</v>
      </c>
      <c r="B24" s="7" t="s">
        <v>18</v>
      </c>
      <c r="C24" s="52">
        <v>5584029</v>
      </c>
      <c r="D24" s="52"/>
      <c r="E24" s="39">
        <f t="shared" si="0"/>
        <v>-4.6872816619678108</v>
      </c>
      <c r="F24" s="39">
        <f t="shared" si="7"/>
        <v>4.6872816619678108</v>
      </c>
      <c r="G24" s="40" t="e">
        <f t="shared" si="6"/>
        <v>#DIV/0!</v>
      </c>
      <c r="H24" s="52">
        <v>0</v>
      </c>
      <c r="I24" s="52"/>
      <c r="J24" s="11">
        <f t="shared" si="3"/>
        <v>0</v>
      </c>
      <c r="K24" s="11">
        <f t="shared" si="4"/>
        <v>0</v>
      </c>
      <c r="L24" s="26" t="e">
        <f t="shared" si="5"/>
        <v>#DIV/0!</v>
      </c>
    </row>
    <row r="25" spans="1:12" x14ac:dyDescent="0.25">
      <c r="A25" s="14" t="s">
        <v>42</v>
      </c>
      <c r="B25" s="7" t="s">
        <v>19</v>
      </c>
      <c r="C25" s="52">
        <v>7953411</v>
      </c>
      <c r="D25" s="52"/>
      <c r="E25" s="39">
        <f t="shared" si="0"/>
        <v>-6.6761611607663713</v>
      </c>
      <c r="F25" s="39">
        <f t="shared" si="7"/>
        <v>6.6761611607663713</v>
      </c>
      <c r="G25" s="40" t="e">
        <f t="shared" si="6"/>
        <v>#DIV/0!</v>
      </c>
      <c r="H25" s="52">
        <v>0</v>
      </c>
      <c r="I25" s="52"/>
      <c r="J25" s="11">
        <f t="shared" si="3"/>
        <v>0</v>
      </c>
      <c r="K25" s="11">
        <f t="shared" si="4"/>
        <v>0</v>
      </c>
      <c r="L25" s="26" t="e">
        <f t="shared" si="5"/>
        <v>#DIV/0!</v>
      </c>
    </row>
    <row r="26" spans="1:12" x14ac:dyDescent="0.25">
      <c r="A26" s="14" t="s">
        <v>43</v>
      </c>
      <c r="B26" s="7" t="s">
        <v>11</v>
      </c>
      <c r="C26" s="52">
        <v>11088269</v>
      </c>
      <c r="D26" s="52"/>
      <c r="E26" s="39">
        <f t="shared" si="0"/>
        <v>-9.3075877554837501</v>
      </c>
      <c r="F26" s="39">
        <f t="shared" si="7"/>
        <v>9.3075877554837501</v>
      </c>
      <c r="G26" s="40" t="e">
        <f t="shared" si="6"/>
        <v>#DIV/0!</v>
      </c>
      <c r="H26" s="52">
        <v>0</v>
      </c>
      <c r="I26" s="52"/>
      <c r="J26" s="11">
        <f t="shared" si="3"/>
        <v>0</v>
      </c>
      <c r="K26" s="11">
        <f t="shared" si="4"/>
        <v>0</v>
      </c>
      <c r="L26" s="26" t="e">
        <f t="shared" si="5"/>
        <v>#DIV/0!</v>
      </c>
    </row>
    <row r="27" spans="1:12" x14ac:dyDescent="0.25">
      <c r="A27" s="14" t="s">
        <v>44</v>
      </c>
      <c r="B27" s="7" t="s">
        <v>15</v>
      </c>
      <c r="C27" s="52">
        <v>5068502</v>
      </c>
      <c r="D27" s="52"/>
      <c r="E27" s="39">
        <f t="shared" si="0"/>
        <v>-4.2545438926350805</v>
      </c>
      <c r="F27" s="39">
        <f t="shared" si="7"/>
        <v>4.2545438926350805</v>
      </c>
      <c r="G27" s="40" t="e">
        <f t="shared" si="6"/>
        <v>#DIV/0!</v>
      </c>
      <c r="H27" s="52">
        <v>0</v>
      </c>
      <c r="I27" s="52"/>
      <c r="J27" s="11">
        <f t="shared" si="3"/>
        <v>0</v>
      </c>
      <c r="K27" s="11">
        <f t="shared" si="4"/>
        <v>0</v>
      </c>
      <c r="L27" s="26" t="e">
        <f t="shared" si="5"/>
        <v>#DIV/0!</v>
      </c>
    </row>
    <row r="28" spans="1:12" x14ac:dyDescent="0.25">
      <c r="A28" s="14" t="s">
        <v>45</v>
      </c>
      <c r="B28" s="7" t="s">
        <v>65</v>
      </c>
      <c r="C28" s="52">
        <v>3457671</v>
      </c>
      <c r="D28" s="52"/>
      <c r="E28" s="39">
        <f t="shared" si="0"/>
        <v>-2.9023985855764547</v>
      </c>
      <c r="F28" s="39" t="s">
        <v>71</v>
      </c>
      <c r="G28" s="40" t="e">
        <f t="shared" si="6"/>
        <v>#DIV/0!</v>
      </c>
      <c r="H28" s="52">
        <v>0</v>
      </c>
      <c r="I28" s="52"/>
      <c r="J28" s="11">
        <f t="shared" si="3"/>
        <v>0</v>
      </c>
      <c r="K28" s="11">
        <f t="shared" si="4"/>
        <v>0</v>
      </c>
      <c r="L28" s="26" t="e">
        <f t="shared" si="5"/>
        <v>#DIV/0!</v>
      </c>
    </row>
    <row r="29" spans="1:12" x14ac:dyDescent="0.25">
      <c r="A29" s="14" t="s">
        <v>46</v>
      </c>
      <c r="B29" s="7" t="s">
        <v>22</v>
      </c>
      <c r="C29" s="52">
        <v>1858403</v>
      </c>
      <c r="D29" s="52"/>
      <c r="E29" s="39">
        <f t="shared" si="0"/>
        <v>-1.5599593595316155</v>
      </c>
      <c r="F29" s="39">
        <f>C29/C$37*100</f>
        <v>1.5599593595316155</v>
      </c>
      <c r="G29" s="40" t="e">
        <f t="shared" si="6"/>
        <v>#DIV/0!</v>
      </c>
      <c r="H29" s="52">
        <v>0</v>
      </c>
      <c r="I29" s="52"/>
      <c r="J29" s="11">
        <f t="shared" si="3"/>
        <v>0</v>
      </c>
      <c r="K29" s="11">
        <f t="shared" si="4"/>
        <v>0</v>
      </c>
      <c r="L29" s="26" t="e">
        <f t="shared" si="5"/>
        <v>#DIV/0!</v>
      </c>
    </row>
    <row r="30" spans="1:12" x14ac:dyDescent="0.25">
      <c r="A30" s="14" t="s">
        <v>47</v>
      </c>
      <c r="B30" s="7" t="s">
        <v>72</v>
      </c>
      <c r="C30" s="52">
        <v>1320766</v>
      </c>
      <c r="D30" s="52"/>
      <c r="E30" s="39">
        <f t="shared" si="0"/>
        <v>-1.1086622672537298</v>
      </c>
      <c r="F30" s="39">
        <f>C30/C$37*100</f>
        <v>1.1086622672537298</v>
      </c>
      <c r="G30" s="40" t="e">
        <f t="shared" si="6"/>
        <v>#DIV/0!</v>
      </c>
      <c r="H30" s="52">
        <v>0</v>
      </c>
      <c r="I30" s="52"/>
      <c r="J30" s="11">
        <f t="shared" si="3"/>
        <v>0</v>
      </c>
      <c r="K30" s="11">
        <f t="shared" si="4"/>
        <v>0</v>
      </c>
      <c r="L30" s="26" t="e">
        <f t="shared" si="5"/>
        <v>#DIV/0!</v>
      </c>
    </row>
    <row r="31" spans="1:12" x14ac:dyDescent="0.25">
      <c r="A31" s="14" t="s">
        <v>48</v>
      </c>
      <c r="B31" s="7" t="s">
        <v>20</v>
      </c>
      <c r="C31" s="52">
        <v>5541737</v>
      </c>
      <c r="D31" s="52"/>
      <c r="E31" s="39">
        <f t="shared" si="0"/>
        <v>-4.6517813957535878</v>
      </c>
      <c r="F31" s="39">
        <f>C31/C$37*100</f>
        <v>4.6517813957535878</v>
      </c>
      <c r="G31" s="40" t="e">
        <f t="shared" si="6"/>
        <v>#DIV/0!</v>
      </c>
      <c r="H31" s="52">
        <v>0</v>
      </c>
      <c r="I31" s="52"/>
      <c r="J31" s="11">
        <f t="shared" si="3"/>
        <v>0</v>
      </c>
      <c r="K31" s="11">
        <f t="shared" si="4"/>
        <v>0</v>
      </c>
      <c r="L31" s="26" t="e">
        <f t="shared" si="5"/>
        <v>#DIV/0!</v>
      </c>
    </row>
    <row r="32" spans="1:12" x14ac:dyDescent="0.25">
      <c r="A32" s="14" t="s">
        <v>49</v>
      </c>
      <c r="B32" s="7" t="s">
        <v>6</v>
      </c>
      <c r="C32" s="52">
        <v>0</v>
      </c>
      <c r="D32" s="52"/>
      <c r="E32" s="39"/>
      <c r="F32" s="39" t="s">
        <v>71</v>
      </c>
      <c r="G32" s="40" t="s">
        <v>71</v>
      </c>
      <c r="H32" s="52">
        <v>719841</v>
      </c>
      <c r="I32" s="52"/>
      <c r="J32" s="11">
        <f t="shared" si="3"/>
        <v>-3.5293994782983713</v>
      </c>
      <c r="K32" s="11">
        <f t="shared" si="4"/>
        <v>3.5293994782983713</v>
      </c>
      <c r="L32" s="26" t="e">
        <f t="shared" si="5"/>
        <v>#DIV/0!</v>
      </c>
    </row>
    <row r="33" spans="1:12" x14ac:dyDescent="0.25">
      <c r="A33" s="14" t="s">
        <v>50</v>
      </c>
      <c r="B33" s="7" t="s">
        <v>7</v>
      </c>
      <c r="C33" s="52">
        <v>2371787</v>
      </c>
      <c r="D33" s="52"/>
      <c r="E33" s="39">
        <f>IFERROR((D33-C33)/C$37*100, "-")</f>
        <v>-1.9908982763509375</v>
      </c>
      <c r="F33" s="39">
        <f>C33/C$37*100</f>
        <v>1.9908982763509375</v>
      </c>
      <c r="G33" s="40" t="e">
        <f>D33/D$37*100</f>
        <v>#DIV/0!</v>
      </c>
      <c r="H33" s="52">
        <v>4572198</v>
      </c>
      <c r="I33" s="52"/>
      <c r="J33" s="11">
        <f t="shared" si="3"/>
        <v>-22.417607827113013</v>
      </c>
      <c r="K33" s="11">
        <f t="shared" si="4"/>
        <v>22.417607827113013</v>
      </c>
      <c r="L33" s="26" t="e">
        <f t="shared" si="5"/>
        <v>#DIV/0!</v>
      </c>
    </row>
    <row r="34" spans="1:12" x14ac:dyDescent="0.25">
      <c r="A34" s="14" t="s">
        <v>51</v>
      </c>
      <c r="B34" s="7" t="s">
        <v>8</v>
      </c>
      <c r="C34" s="52">
        <v>0</v>
      </c>
      <c r="D34" s="52"/>
      <c r="E34" s="39">
        <f>IFERROR((D34-C34)/C$37*100, "-")</f>
        <v>0</v>
      </c>
      <c r="F34" s="39">
        <f>C34/C$37*100</f>
        <v>0</v>
      </c>
      <c r="G34" s="40" t="s">
        <v>71</v>
      </c>
      <c r="H34" s="52">
        <v>0</v>
      </c>
      <c r="I34" s="52"/>
      <c r="J34" s="11">
        <f t="shared" si="3"/>
        <v>0</v>
      </c>
      <c r="K34" s="11">
        <f t="shared" si="4"/>
        <v>0</v>
      </c>
      <c r="L34" s="26" t="e">
        <f t="shared" si="5"/>
        <v>#DIV/0!</v>
      </c>
    </row>
    <row r="35" spans="1:12" x14ac:dyDescent="0.25">
      <c r="A35" s="14" t="s">
        <v>52</v>
      </c>
      <c r="B35" s="7" t="s">
        <v>67</v>
      </c>
      <c r="C35" s="52">
        <v>77369</v>
      </c>
      <c r="D35" s="52"/>
      <c r="E35" s="39">
        <f>IFERROR((D35-C35)/C$37*100, "-")</f>
        <v>-6.4944199771309857E-2</v>
      </c>
      <c r="F35" s="39">
        <f>C35/C$37*100</f>
        <v>6.4944199771309857E-2</v>
      </c>
      <c r="G35" s="40" t="e">
        <f>D35/D$37*100</f>
        <v>#DIV/0!</v>
      </c>
      <c r="H35" s="52">
        <v>4223449</v>
      </c>
      <c r="I35" s="52"/>
      <c r="J35" s="11">
        <f t="shared" si="3"/>
        <v>-20.707682248190611</v>
      </c>
      <c r="K35" s="11">
        <f t="shared" si="4"/>
        <v>20.707682248190611</v>
      </c>
      <c r="L35" s="26" t="e">
        <f t="shared" si="5"/>
        <v>#DIV/0!</v>
      </c>
    </row>
    <row r="36" spans="1:12" x14ac:dyDescent="0.25">
      <c r="A36" s="14" t="s">
        <v>53</v>
      </c>
      <c r="B36" s="7" t="s">
        <v>25</v>
      </c>
      <c r="C36" s="52">
        <v>14447543</v>
      </c>
      <c r="D36" s="52"/>
      <c r="E36" s="39">
        <f>IFERROR((D36-C36)/C$37*100, "-")</f>
        <v>-12.127391058390174</v>
      </c>
      <c r="F36" s="39">
        <f>C36/C$37*100</f>
        <v>12.127391058390174</v>
      </c>
      <c r="G36" s="40" t="e">
        <f>D36/D$37*100</f>
        <v>#DIV/0!</v>
      </c>
      <c r="H36" s="52">
        <v>1379484</v>
      </c>
      <c r="I36" s="52"/>
      <c r="J36" s="11">
        <f t="shared" si="3"/>
        <v>-6.7636465690630994</v>
      </c>
      <c r="K36" s="11">
        <f t="shared" si="4"/>
        <v>6.7636465690630994</v>
      </c>
      <c r="L36" s="26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0">
        <f>SUM(F10:F36)</f>
        <v>97.081696301299857</v>
      </c>
      <c r="G37" s="50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0">
        <f>SUM(K10:K36)</f>
        <v>100</v>
      </c>
      <c r="L37" s="51" t="e">
        <f>SUM(L10:L36)</f>
        <v>#DIV/0!</v>
      </c>
    </row>
    <row r="38" spans="1:12" x14ac:dyDescent="0.25"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x14ac:dyDescent="0.25">
      <c r="G39" s="42"/>
    </row>
    <row r="40" spans="1:12" x14ac:dyDescent="0.25">
      <c r="B40" s="43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2"/>
      <c r="D43" s="32"/>
      <c r="E43" s="6"/>
      <c r="F43" s="6"/>
      <c r="G43" s="6"/>
      <c r="H43" s="32"/>
      <c r="I43" s="32"/>
    </row>
    <row r="44" spans="1:12" x14ac:dyDescent="0.25">
      <c r="C44" s="6"/>
      <c r="D44" s="49"/>
      <c r="E44" s="6"/>
      <c r="F44" s="32"/>
      <c r="G44" s="48"/>
      <c r="H44" s="6"/>
      <c r="I44" s="9"/>
    </row>
    <row r="45" spans="1:12" x14ac:dyDescent="0.25">
      <c r="C45" s="33"/>
      <c r="D45" s="33"/>
      <c r="E45" s="6"/>
      <c r="F45" s="6"/>
    </row>
    <row r="47" spans="1:12" x14ac:dyDescent="0.25">
      <c r="D47" s="45"/>
    </row>
    <row r="48" spans="1:12" x14ac:dyDescent="0.25">
      <c r="C48" s="45"/>
      <c r="D48" s="45"/>
    </row>
    <row r="54" spans="2:3" x14ac:dyDescent="0.25">
      <c r="B54" s="17"/>
      <c r="C54" s="17"/>
    </row>
    <row r="55" spans="2:3" x14ac:dyDescent="0.25">
      <c r="B55" s="17"/>
      <c r="C55" s="17"/>
    </row>
    <row r="56" spans="2:3" x14ac:dyDescent="0.25">
      <c r="B56" s="17"/>
      <c r="C56" s="17"/>
    </row>
    <row r="57" spans="2:3" x14ac:dyDescent="0.25">
      <c r="B57" s="17"/>
      <c r="C57" s="17"/>
    </row>
    <row r="58" spans="2:3" x14ac:dyDescent="0.25">
      <c r="B58" s="17"/>
      <c r="C58" s="17"/>
    </row>
    <row r="59" spans="2:3" x14ac:dyDescent="0.25">
      <c r="B59" s="17"/>
      <c r="C59" s="17"/>
    </row>
    <row r="60" spans="2:3" x14ac:dyDescent="0.25">
      <c r="B60" s="17"/>
      <c r="C60" s="17"/>
    </row>
    <row r="61" spans="2:3" x14ac:dyDescent="0.25">
      <c r="B61" s="17"/>
      <c r="C61" s="17"/>
    </row>
    <row r="62" spans="2:3" x14ac:dyDescent="0.25">
      <c r="B62" s="17"/>
      <c r="C62" s="17"/>
    </row>
    <row r="63" spans="2:3" x14ac:dyDescent="0.25">
      <c r="B63" s="17"/>
      <c r="C63" s="17"/>
    </row>
    <row r="64" spans="2:3" x14ac:dyDescent="0.25">
      <c r="B64" s="17"/>
      <c r="C64" s="17"/>
    </row>
    <row r="65" spans="2:3" x14ac:dyDescent="0.25">
      <c r="B65" s="17"/>
      <c r="C65" s="17"/>
    </row>
    <row r="66" spans="2:3" x14ac:dyDescent="0.25">
      <c r="B66" s="17"/>
      <c r="C66" s="17"/>
    </row>
    <row r="67" spans="2:3" x14ac:dyDescent="0.25">
      <c r="B67" s="6"/>
      <c r="C67" s="6"/>
    </row>
    <row r="68" spans="2:3" x14ac:dyDescent="0.25">
      <c r="B68" s="17"/>
      <c r="C68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2026-03-26T10:40:49Z</cp:lastPrinted>
  <dcterms:created xsi:type="dcterms:W3CDTF">2018-01-08T12:56:16Z</dcterms:created>
  <dcterms:modified xsi:type="dcterms:W3CDTF">2026-06-08T08:56:37Z</dcterms:modified>
</cp:coreProperties>
</file>