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I - 2025\Jezici\"/>
    </mc:Choice>
  </mc:AlternateContent>
  <xr:revisionPtr revIDLastSave="0" documentId="13_ncr:1_{56109EAC-A599-4BE7-BFCF-92E1E1C2DFA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1" l="1"/>
  <c r="C37" i="21"/>
  <c r="C32" i="21"/>
  <c r="E37" i="22"/>
  <c r="E33" i="22"/>
  <c r="E32" i="22"/>
  <c r="C37" i="22"/>
  <c r="C33" i="22"/>
  <c r="C32" i="22"/>
  <c r="E37" i="23"/>
  <c r="C38" i="23"/>
  <c r="C37" i="23"/>
  <c r="C32" i="23"/>
  <c r="E32" i="23" l="1"/>
  <c r="E38" i="23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C38" i="22" l="1"/>
  <c r="D37" i="22" s="1"/>
  <c r="E33" i="21"/>
  <c r="E37" i="21" s="1"/>
  <c r="E38" i="22"/>
  <c r="F32" i="22" s="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C38" i="21" l="1"/>
  <c r="F24" i="2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F38" i="21" l="1"/>
  <c r="D14" i="22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<sst xmlns="http://schemas.openxmlformats.org/spreadsheetml/2006/main" count="328" uniqueCount="73">
  <si>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</si>
  <si>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</si>
  <si>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</si>
  <si>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</si>
  <si>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</si>
  <si>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</si>
  <si>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</si>
  <si>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</si>
  <si>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</si>
  <si>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</si>
  <si>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</si>
  <si>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</si>
  <si>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</si>
  <si>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</si>
  <si>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</si>
  <si>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</si>
  <si>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</si>
  <si>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</si>
  <si>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</si>
  <si>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</si>
  <si>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</si>
  <si>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</si>
  <si>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</si>
  <si>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</si>
  <si>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</si>
  <si>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</si>
  <si>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</si>
  <si>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</si>
  <si>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</si>
  <si>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</si>
  <si>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</si>
  <si>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</si>
  <si>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</si>
  <si>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</si>
  <si>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</si>
  <si>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</si>
  <si>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</si>
  <si>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</si>
  <si>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</si>
  <si>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</si>
  <si>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</si>
  <si>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</si>
  <si>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</si>
  <si>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</si>
  <si>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</si>
  <si>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</si>
  <si>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</si>
  <si>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</si>
  <si>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</si>
  <si>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</si>
  <si>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</si>
  <si>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</si>
  <si>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</si>
  <si>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</si>
  <si>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</si>
  <si>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</si>
  <si>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</si>
  <si>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</si>
  <si>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</si>
  <si>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</si>
  <si>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</si>
  <si>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</si>
  <si>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</si>
  <si>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</si>
  <si>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</si>
  <si>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</si>
  <si>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</si>
  <si>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</si>
  <si>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</si>
  <si>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</si>
  <si>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</si>
  <si>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I-XII-2024</t>
  </si>
  <si>
    <t>I-XII-2025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</si>
</sst>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9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44" fillId="4" borderId="6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3" fontId="45" fillId="0" borderId="0" xfId="0" applyNumberFormat="1" applyFont="1"/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/>
    <xf numFmtId="3" fontId="39" fillId="3" borderId="0" xfId="0" applyNumberFormat="1" applyFont="1" applyFill="1" applyAlignment="1">
      <alignment horizontal="right" vertical="center"/>
    </xf>
    <xf numFmtId="3" fontId="45" fillId="0" borderId="61" xfId="0" applyNumberFormat="1" applyFont="1" applyBorder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Normal="70" workbookViewId="0">
      <selection activeCell="D43" sqref="D43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78" t="s">
        <v>29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4" t="s">
        <v>36</v>
      </c>
      <c r="D11" s="94"/>
      <c r="E11" s="94"/>
      <c r="F11" s="95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4" t="s">
        <v>25</v>
      </c>
      <c r="E13" s="64" t="s">
        <v>72</v>
      </c>
      <c r="F13" s="71" t="s">
        <v>25</v>
      </c>
    </row>
    <row r="14" spans="1:6" s="1" customFormat="1" ht="16.5" customHeight="1" x14ac:dyDescent="0.2">
      <c r="A14" s="18" t="s">
        <v>0</v>
      </c>
      <c r="B14" s="11" t="s">
        <v>41</v>
      </c>
      <c r="C14" s="45">
        <f>FBiH!C14+RS!C14</f>
        <v>62332041</v>
      </c>
      <c r="D14" s="79">
        <f t="shared" ref="D14:D37" si="0">C14/C$38*100</f>
        <v>5.7421827596502055</v>
      </c>
      <c r="E14" s="45">
        <f>FBiH!E14+RS!E14</f>
        <v>71311091</v>
      </c>
      <c r="F14" s="79">
        <f t="shared" ref="F14:F37" si="1">E14/E$38*100</f>
        <v>6.0812601796550574</v>
      </c>
    </row>
    <row r="15" spans="1:6" s="1" customFormat="1" ht="17.100000000000001" customHeight="1" x14ac:dyDescent="0.2">
      <c r="A15" s="21" t="s">
        <v>1</v>
      </c>
      <c r="B15" s="11" t="s">
        <v>42</v>
      </c>
      <c r="C15" s="45">
        <f>FBiH!C15+RS!C15</f>
        <v>23212158</v>
      </c>
      <c r="D15" s="80">
        <f t="shared" si="0"/>
        <v>2.1383617693808006</v>
      </c>
      <c r="E15" s="45">
        <f>FBiH!E15+RS!E15</f>
        <v>26441006</v>
      </c>
      <c r="F15" s="80">
        <f t="shared" si="1"/>
        <v>2.254833499852364</v>
      </c>
    </row>
    <row r="16" spans="1:6" s="1" customFormat="1" ht="17.100000000000001" customHeight="1" x14ac:dyDescent="0.2">
      <c r="A16" s="21" t="s">
        <v>2</v>
      </c>
      <c r="B16" s="11" t="s">
        <v>43</v>
      </c>
      <c r="C16" s="45">
        <f>FBiH!C16+RS!C16</f>
        <v>121675848</v>
      </c>
      <c r="D16" s="80">
        <f t="shared" si="0"/>
        <v>11.209081965588437</v>
      </c>
      <c r="E16" s="45">
        <f>FBiH!E16+RS!E16</f>
        <v>135720256</v>
      </c>
      <c r="F16" s="80">
        <f t="shared" si="1"/>
        <v>11.57393859512527</v>
      </c>
    </row>
    <row r="17" spans="1:6" s="1" customFormat="1" ht="17.100000000000001" customHeight="1" x14ac:dyDescent="0.2">
      <c r="A17" s="18" t="s">
        <v>3</v>
      </c>
      <c r="B17" s="11" t="s">
        <v>44</v>
      </c>
      <c r="C17" s="45">
        <f>FBiH!C17+RS!C17</f>
        <v>25307</v>
      </c>
      <c r="D17" s="80">
        <f t="shared" si="0"/>
        <v>2.3313438284247386E-3</v>
      </c>
      <c r="E17" s="45">
        <f>FBiH!E17+RS!E17</f>
        <v>10469</v>
      </c>
      <c r="F17" s="80">
        <f t="shared" si="1"/>
        <v>8.9277434867472141E-4</v>
      </c>
    </row>
    <row r="18" spans="1:6" s="1" customFormat="1" ht="17.100000000000001" customHeight="1" x14ac:dyDescent="0.2">
      <c r="A18" s="18" t="s">
        <v>4</v>
      </c>
      <c r="B18" s="11" t="s">
        <v>45</v>
      </c>
      <c r="C18" s="45">
        <f>FBiH!C18+RS!C18</f>
        <v>107856</v>
      </c>
      <c r="D18" s="80">
        <f t="shared" si="0"/>
        <v>9.9359631706080771E-3</v>
      </c>
      <c r="E18" s="45">
        <f>FBiH!E18+RS!E18</f>
        <v>134977</v>
      </c>
      <c r="F18" s="80">
        <f t="shared" si="1"/>
        <v>1.1510555283319122E-2</v>
      </c>
    </row>
    <row r="19" spans="1:6" s="1" customFormat="1" ht="17.100000000000001" customHeight="1" x14ac:dyDescent="0.2">
      <c r="A19" s="18" t="s">
        <v>5</v>
      </c>
      <c r="B19" s="11" t="s">
        <v>46</v>
      </c>
      <c r="C19" s="45">
        <f>FBiH!C19+RS!C19</f>
        <v>16508</v>
      </c>
      <c r="D19" s="80">
        <f t="shared" si="0"/>
        <v>1.5207580479565173E-3</v>
      </c>
      <c r="E19" s="45">
        <f>FBiH!E19+RS!E19</f>
        <v>16602</v>
      </c>
      <c r="F19" s="80">
        <f t="shared" si="1"/>
        <v>1.4157837173271303E-3</v>
      </c>
    </row>
    <row r="20" spans="1:6" s="1" customFormat="1" ht="17.100000000000001" customHeight="1" x14ac:dyDescent="0.2">
      <c r="A20" s="18" t="s">
        <v>6</v>
      </c>
      <c r="B20" s="11" t="s">
        <v>47</v>
      </c>
      <c r="C20" s="45">
        <f>FBiH!C20+RS!C20</f>
        <v>3840131</v>
      </c>
      <c r="D20" s="80">
        <f t="shared" si="0"/>
        <v>0.35376242570010352</v>
      </c>
      <c r="E20" s="45">
        <f>FBiH!E20+RS!E20</f>
        <v>4310004</v>
      </c>
      <c r="F20" s="80">
        <f t="shared" si="1"/>
        <v>0.3675480957002048</v>
      </c>
    </row>
    <row r="21" spans="1:6" s="1" customFormat="1" ht="17.100000000000001" customHeight="1" x14ac:dyDescent="0.2">
      <c r="A21" s="18" t="s">
        <v>7</v>
      </c>
      <c r="B21" s="11" t="s">
        <v>48</v>
      </c>
      <c r="C21" s="45">
        <f>FBiH!C21+RS!C21</f>
        <v>46992320</v>
      </c>
      <c r="D21" s="80">
        <f t="shared" si="0"/>
        <v>4.3290494809878854</v>
      </c>
      <c r="E21" s="45">
        <f>FBiH!E21+RS!E21</f>
        <v>48953110</v>
      </c>
      <c r="F21" s="80">
        <f t="shared" si="1"/>
        <v>4.1746184827444832</v>
      </c>
    </row>
    <row r="22" spans="1:6" s="1" customFormat="1" ht="17.100000000000001" customHeight="1" x14ac:dyDescent="0.2">
      <c r="A22" s="18" t="s">
        <v>8</v>
      </c>
      <c r="B22" s="11" t="s">
        <v>49</v>
      </c>
      <c r="C22" s="45">
        <f>FBiH!C22+RS!C22</f>
        <v>44395110</v>
      </c>
      <c r="D22" s="80">
        <f t="shared" si="0"/>
        <v>4.0897880314038559</v>
      </c>
      <c r="E22" s="45">
        <f>FBiH!E22+RS!E22</f>
        <v>47504881</v>
      </c>
      <c r="F22" s="80">
        <f t="shared" si="1"/>
        <v>4.0511165530275246</v>
      </c>
    </row>
    <row r="23" spans="1:6" s="1" customFormat="1" ht="17.100000000000001" customHeight="1" x14ac:dyDescent="0.2">
      <c r="A23" s="18" t="s">
        <v>9</v>
      </c>
      <c r="B23" s="11" t="s">
        <v>50</v>
      </c>
      <c r="C23" s="45">
        <f>FBiH!C23+RS!C23</f>
        <v>536481554</v>
      </c>
      <c r="D23" s="80">
        <f t="shared" si="0"/>
        <v>49.422016042265504</v>
      </c>
      <c r="E23" s="45">
        <f>FBiH!E23+RS!E23</f>
        <v>576654061</v>
      </c>
      <c r="F23" s="80">
        <f t="shared" si="1"/>
        <v>49.175848096275487</v>
      </c>
    </row>
    <row r="24" spans="1:6" s="1" customFormat="1" ht="17.100000000000001" customHeight="1" x14ac:dyDescent="0.2">
      <c r="A24" s="18" t="s">
        <v>10</v>
      </c>
      <c r="B24" s="11" t="s">
        <v>51</v>
      </c>
      <c r="C24" s="45">
        <f>FBiH!C24+RS!C24</f>
        <v>284798</v>
      </c>
      <c r="D24" s="80">
        <f t="shared" si="0"/>
        <v>2.6236300614363956E-2</v>
      </c>
      <c r="E24" s="45">
        <f>FBiH!E24+RS!E24</f>
        <v>335287</v>
      </c>
      <c r="F24" s="80">
        <f>E24/E$38*100</f>
        <v>2.8592571692052857E-2</v>
      </c>
    </row>
    <row r="25" spans="1:6" s="1" customFormat="1" ht="17.100000000000001" customHeight="1" x14ac:dyDescent="0.2">
      <c r="A25" s="18" t="s">
        <v>11</v>
      </c>
      <c r="B25" s="11" t="s">
        <v>52</v>
      </c>
      <c r="C25" s="45">
        <f>FBiH!C25+RS!C25</f>
        <v>50087</v>
      </c>
      <c r="D25" s="80">
        <f t="shared" si="0"/>
        <v>4.6141391051610177E-3</v>
      </c>
      <c r="E25" s="45">
        <f>FBiH!E25+RS!E25</f>
        <v>51882</v>
      </c>
      <c r="F25" s="80">
        <f t="shared" si="1"/>
        <v>4.4243880750732545E-3</v>
      </c>
    </row>
    <row r="26" spans="1:6" s="1" customFormat="1" ht="17.100000000000001" customHeight="1" x14ac:dyDescent="0.2">
      <c r="A26" s="18" t="s">
        <v>12</v>
      </c>
      <c r="B26" s="11" t="s">
        <v>53</v>
      </c>
      <c r="C26" s="45">
        <f>FBiH!C26+RS!C26</f>
        <v>15641038</v>
      </c>
      <c r="D26" s="80">
        <f t="shared" si="0"/>
        <v>1.44089135067202</v>
      </c>
      <c r="E26" s="45">
        <f>FBiH!E26+RS!E26</f>
        <v>16605741</v>
      </c>
      <c r="F26" s="80">
        <f t="shared" si="1"/>
        <v>1.4161027419558809</v>
      </c>
    </row>
    <row r="27" spans="1:6" s="1" customFormat="1" ht="17.100000000000001" customHeight="1" x14ac:dyDescent="0.2">
      <c r="A27" s="18" t="s">
        <v>13</v>
      </c>
      <c r="B27" s="11" t="s">
        <v>54</v>
      </c>
      <c r="C27" s="45">
        <f>FBiH!C27+RS!C27</f>
        <v>8651359</v>
      </c>
      <c r="D27" s="80">
        <f t="shared" si="0"/>
        <v>0.79698472407384591</v>
      </c>
      <c r="E27" s="45">
        <f>FBiH!E27+RS!E27</f>
        <v>7437429</v>
      </c>
      <c r="F27" s="80">
        <f t="shared" si="1"/>
        <v>0.6342483361629081</v>
      </c>
    </row>
    <row r="28" spans="1:6" s="1" customFormat="1" ht="17.100000000000001" customHeight="1" x14ac:dyDescent="0.2">
      <c r="A28" s="18" t="s">
        <v>14</v>
      </c>
      <c r="B28" s="11" t="s">
        <v>55</v>
      </c>
      <c r="C28" s="45">
        <f>FBiH!C28+RS!C28</f>
        <v>609578</v>
      </c>
      <c r="D28" s="80">
        <f t="shared" si="0"/>
        <v>5.6155842582822746E-2</v>
      </c>
      <c r="E28" s="45">
        <f>FBiH!E28+RS!E28</f>
        <v>555468</v>
      </c>
      <c r="F28" s="80">
        <f t="shared" si="1"/>
        <v>4.7369145277452493E-2</v>
      </c>
    </row>
    <row r="29" spans="1:6" s="1" customFormat="1" ht="17.100000000000001" customHeight="1" x14ac:dyDescent="0.2">
      <c r="A29" s="18" t="s">
        <v>15</v>
      </c>
      <c r="B29" s="11" t="s">
        <v>56</v>
      </c>
      <c r="C29" s="45">
        <f>FBiH!C29+RS!C29</f>
        <v>9059690</v>
      </c>
      <c r="D29" s="80">
        <f t="shared" si="0"/>
        <v>0.83460119211843831</v>
      </c>
      <c r="E29" s="45">
        <f>FBiH!E29+RS!E29</f>
        <v>11811540</v>
      </c>
      <c r="F29" s="80">
        <f t="shared" si="1"/>
        <v>1.007263342281538</v>
      </c>
    </row>
    <row r="30" spans="1:6" s="1" customFormat="1" ht="17.100000000000001" customHeight="1" x14ac:dyDescent="0.2">
      <c r="A30" s="18" t="s">
        <v>16</v>
      </c>
      <c r="B30" s="11" t="s">
        <v>57</v>
      </c>
      <c r="C30" s="45">
        <f>FBiH!C30+RS!C30</f>
        <v>243452</v>
      </c>
      <c r="D30" s="80">
        <f t="shared" si="0"/>
        <v>2.2427404185310761E-2</v>
      </c>
      <c r="E30" s="45">
        <f>FBiH!E30+RS!E30</f>
        <v>404860</v>
      </c>
      <c r="F30" s="80">
        <f t="shared" si="1"/>
        <v>3.4525611118965301E-2</v>
      </c>
    </row>
    <row r="31" spans="1:6" s="1" customFormat="1" ht="17.100000000000001" customHeight="1" x14ac:dyDescent="0.2">
      <c r="A31" s="18" t="s">
        <v>17</v>
      </c>
      <c r="B31" s="11" t="s">
        <v>58</v>
      </c>
      <c r="C31" s="45">
        <f>FBiH!C31+RS!C31</f>
        <v>4085844</v>
      </c>
      <c r="D31" s="80">
        <f t="shared" si="0"/>
        <v>0.37639811883298085</v>
      </c>
      <c r="E31" s="45">
        <f>FBiH!E31+RS!E31</f>
        <v>5072659</v>
      </c>
      <c r="F31" s="80">
        <f t="shared" si="1"/>
        <v>0.43258571351360819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SUM(C14:C31)-1</f>
        <v>877704678</v>
      </c>
      <c r="D32" s="81">
        <f t="shared" si="0"/>
        <v>80.856339520086237</v>
      </c>
      <c r="E32" s="46">
        <f>SUM(E14:E31)-4</f>
        <v>953331319</v>
      </c>
      <c r="F32" s="81">
        <f t="shared" si="1"/>
        <v>81.298094124695581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45">
        <f>FBiH!C33+RS!C33</f>
        <v>180243419</v>
      </c>
      <c r="D33" s="80">
        <f t="shared" si="0"/>
        <v>16.604472379176681</v>
      </c>
      <c r="E33" s="45">
        <f>FBiH!E33+RS!E33</f>
        <v>191143013</v>
      </c>
      <c r="F33" s="80">
        <f t="shared" si="1"/>
        <v>16.300274996159978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45">
        <f>FBiH!C34+RS!C34</f>
        <v>475445</v>
      </c>
      <c r="D34" s="80">
        <f t="shared" si="0"/>
        <v>4.3799176769486699E-2</v>
      </c>
      <c r="E34" s="45">
        <f>FBiH!E34+RS!E34</f>
        <v>346792</v>
      </c>
      <c r="F34" s="80">
        <f t="shared" si="1"/>
        <v>2.9573693946470914E-2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45">
        <f>FBiH!C35+RS!C35</f>
        <v>27087727</v>
      </c>
      <c r="D35" s="80">
        <f t="shared" si="0"/>
        <v>2.4953888318451081</v>
      </c>
      <c r="E35" s="45">
        <f>FBiH!E35+RS!E35</f>
        <v>27815615</v>
      </c>
      <c r="F35" s="80">
        <f t="shared" si="1"/>
        <v>2.3720572704758633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45">
        <f>FBiH!C36+RS!C36</f>
        <v>0</v>
      </c>
      <c r="D36" s="80">
        <f t="shared" si="0"/>
        <v>0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SUM(C33:C36)+1</f>
        <v>207806592</v>
      </c>
      <c r="D37" s="81">
        <f t="shared" si="0"/>
        <v>19.143660479913766</v>
      </c>
      <c r="E37" s="48">
        <f>SUM(E33:E36)-1</f>
        <v>219305419</v>
      </c>
      <c r="F37" s="81">
        <f t="shared" si="1"/>
        <v>18.701905875304412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6">
        <f>C32+C37</f>
        <v>1085511270</v>
      </c>
      <c r="D38" s="88">
        <f>D32+D37</f>
        <v>100</v>
      </c>
      <c r="E38" s="86">
        <f>E32+E37</f>
        <v>1172636738</v>
      </c>
      <c r="F38" s="72">
        <f>F32+F37</f>
        <v>100</v>
      </c>
    </row>
    <row r="40" spans="1:6" x14ac:dyDescent="0.25">
      <c r="B40" s="34"/>
      <c r="C40" s="35"/>
      <c r="E40" s="35"/>
    </row>
    <row r="41" spans="1:6" x14ac:dyDescent="0.25"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A14:A31 A34:A37" numberStoredAsText="1"/>
    <ignoredError sqref="A32:A33 A38" twoDigitTextYear="1" numberStoredAsText="1"/>
    <ignoredError sqref="E14:E31 D32:D37 E33:E36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68"/>
  <sheetViews>
    <sheetView showGridLines="0" showRuler="0" view="pageLayout" topLeftCell="A13" zoomScale="80" zoomScaleNormal="70" zoomScalePageLayoutView="80" workbookViewId="0">
      <selection activeCell="E38" sqref="E38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0"/>
      <c r="E1" s="30"/>
    </row>
    <row r="3" spans="1:9" x14ac:dyDescent="0.25">
      <c r="C3" s="33"/>
      <c r="E3" s="33"/>
    </row>
    <row r="4" spans="1:9" x14ac:dyDescent="0.25">
      <c r="C4" s="33"/>
      <c r="E4" s="33"/>
    </row>
    <row r="5" spans="1:9" x14ac:dyDescent="0.25">
      <c r="C5" s="33"/>
      <c r="E5" s="33"/>
    </row>
    <row r="6" spans="1:9" x14ac:dyDescent="0.25">
      <c r="C6" s="33"/>
      <c r="E6" s="33"/>
    </row>
    <row r="7" spans="1:9" x14ac:dyDescent="0.25">
      <c r="A7" s="2" t="s">
        <v>69</v>
      </c>
    </row>
    <row r="8" spans="1:9" x14ac:dyDescent="0.25">
      <c r="A8" s="2"/>
    </row>
    <row r="9" spans="1:9" s="1" customFormat="1" ht="15" customHeight="1" x14ac:dyDescent="0.2">
      <c r="D9" s="2"/>
      <c r="F9" s="2"/>
    </row>
    <row r="10" spans="1:9" s="1" customFormat="1" ht="15" customHeight="1" thickBot="1" x14ac:dyDescent="0.25">
      <c r="D10" s="2"/>
      <c r="F10" s="2"/>
    </row>
    <row r="11" spans="1:9" s="1" customFormat="1" ht="15" customHeight="1" x14ac:dyDescent="0.25">
      <c r="A11" s="58"/>
      <c r="B11" s="59"/>
      <c r="C11" s="94" t="s">
        <v>36</v>
      </c>
      <c r="D11" s="94"/>
      <c r="E11" s="94"/>
      <c r="F11" s="95"/>
    </row>
    <row r="12" spans="1:9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25">
      <c r="A13" s="65"/>
      <c r="B13" s="13"/>
      <c r="C13" s="64" t="s">
        <v>71</v>
      </c>
      <c r="D13" s="84" t="s">
        <v>25</v>
      </c>
      <c r="E13" s="64" t="s">
        <v>72</v>
      </c>
      <c r="F13" s="71" t="s">
        <v>25</v>
      </c>
    </row>
    <row r="14" spans="1:9" s="1" customFormat="1" ht="16.5" customHeight="1" x14ac:dyDescent="0.2">
      <c r="A14" s="66" t="s">
        <v>0</v>
      </c>
      <c r="B14" s="11" t="s">
        <v>41</v>
      </c>
      <c r="C14" s="45">
        <v>38112765</v>
      </c>
      <c r="D14" s="82">
        <f>C14/C$38*100</f>
        <v>5.0558287156543793</v>
      </c>
      <c r="E14" s="45">
        <v>41125857</v>
      </c>
      <c r="F14" s="82">
        <f>E14/E$38*100</f>
        <v>4.9673156835149674</v>
      </c>
      <c r="H14" s="42"/>
      <c r="I14" s="42"/>
    </row>
    <row r="15" spans="1:9" s="1" customFormat="1" ht="17.100000000000001" customHeight="1" x14ac:dyDescent="0.2">
      <c r="A15" s="67" t="s">
        <v>1</v>
      </c>
      <c r="B15" s="11" t="s">
        <v>42</v>
      </c>
      <c r="C15" s="45">
        <v>19957089</v>
      </c>
      <c r="D15" s="80">
        <f t="shared" ref="D15:D36" si="0">C15/C$38*100</f>
        <v>2.6473971029672119</v>
      </c>
      <c r="E15" s="45">
        <v>23717765</v>
      </c>
      <c r="F15" s="80">
        <f t="shared" ref="F15:F37" si="1">E15/E$38*100</f>
        <v>2.8647093253867602</v>
      </c>
      <c r="H15" s="42"/>
      <c r="I15" s="42"/>
    </row>
    <row r="16" spans="1:9" s="1" customFormat="1" ht="17.100000000000001" customHeight="1" x14ac:dyDescent="0.2">
      <c r="A16" s="67" t="s">
        <v>2</v>
      </c>
      <c r="B16" s="11" t="s">
        <v>43</v>
      </c>
      <c r="C16" s="45">
        <v>97372760</v>
      </c>
      <c r="D16" s="80">
        <f t="shared" si="0"/>
        <v>12.916932060177794</v>
      </c>
      <c r="E16" s="45">
        <v>110817180</v>
      </c>
      <c r="F16" s="80">
        <f t="shared" si="1"/>
        <v>13.384861893988036</v>
      </c>
      <c r="H16" s="42"/>
      <c r="I16" s="42"/>
    </row>
    <row r="17" spans="1:9" s="1" customFormat="1" ht="17.100000000000001" customHeight="1" x14ac:dyDescent="0.2">
      <c r="A17" s="68" t="s">
        <v>3</v>
      </c>
      <c r="B17" s="11" t="s">
        <v>44</v>
      </c>
      <c r="C17" s="45">
        <v>0</v>
      </c>
      <c r="D17" s="80">
        <f t="shared" si="0"/>
        <v>0</v>
      </c>
      <c r="E17" s="45">
        <v>0</v>
      </c>
      <c r="F17" s="80">
        <f t="shared" si="1"/>
        <v>0</v>
      </c>
      <c r="H17" s="42"/>
      <c r="I17" s="42"/>
    </row>
    <row r="18" spans="1:9" s="1" customFormat="1" ht="17.100000000000001" customHeight="1" x14ac:dyDescent="0.2">
      <c r="A18" s="68" t="s">
        <v>4</v>
      </c>
      <c r="B18" s="11" t="s">
        <v>45</v>
      </c>
      <c r="C18" s="45">
        <v>48200</v>
      </c>
      <c r="D18" s="80">
        <f t="shared" si="0"/>
        <v>6.3939455480215377E-3</v>
      </c>
      <c r="E18" s="45">
        <v>72881</v>
      </c>
      <c r="F18" s="80">
        <f t="shared" si="1"/>
        <v>8.8028058437847091E-3</v>
      </c>
      <c r="H18" s="42"/>
      <c r="I18" s="42"/>
    </row>
    <row r="19" spans="1:9" s="1" customFormat="1" ht="17.100000000000001" customHeight="1" x14ac:dyDescent="0.2">
      <c r="A19" s="68" t="s">
        <v>5</v>
      </c>
      <c r="B19" s="11" t="s">
        <v>46</v>
      </c>
      <c r="C19" s="45">
        <v>15808</v>
      </c>
      <c r="D19" s="80">
        <f t="shared" si="0"/>
        <v>2.0970018925959432E-3</v>
      </c>
      <c r="E19" s="45">
        <v>14127</v>
      </c>
      <c r="F19" s="80">
        <f t="shared" si="1"/>
        <v>1.7063053217593969E-3</v>
      </c>
      <c r="H19" s="42"/>
      <c r="I19" s="42"/>
    </row>
    <row r="20" spans="1:9" s="1" customFormat="1" ht="17.100000000000001" customHeight="1" x14ac:dyDescent="0.2">
      <c r="A20" s="68" t="s">
        <v>6</v>
      </c>
      <c r="B20" s="11" t="s">
        <v>47</v>
      </c>
      <c r="C20" s="45">
        <v>2829584</v>
      </c>
      <c r="D20" s="80">
        <f t="shared" si="0"/>
        <v>0.37535697136002022</v>
      </c>
      <c r="E20" s="45">
        <v>3566398</v>
      </c>
      <c r="F20" s="80">
        <f t="shared" si="1"/>
        <v>0.43076122934183259</v>
      </c>
      <c r="H20" s="42"/>
      <c r="I20" s="42"/>
    </row>
    <row r="21" spans="1:9" s="1" customFormat="1" ht="17.100000000000001" customHeight="1" x14ac:dyDescent="0.2">
      <c r="A21" s="68" t="s">
        <v>7</v>
      </c>
      <c r="B21" s="11" t="s">
        <v>48</v>
      </c>
      <c r="C21" s="45">
        <v>37227568</v>
      </c>
      <c r="D21" s="80">
        <f t="shared" si="0"/>
        <v>4.9384033750470753</v>
      </c>
      <c r="E21" s="45">
        <v>38549181</v>
      </c>
      <c r="F21" s="80">
        <f t="shared" si="1"/>
        <v>4.6560963183808468</v>
      </c>
      <c r="H21" s="42"/>
      <c r="I21" s="42"/>
    </row>
    <row r="22" spans="1:9" s="1" customFormat="1" ht="17.100000000000001" customHeight="1" x14ac:dyDescent="0.2">
      <c r="A22" s="68" t="s">
        <v>8</v>
      </c>
      <c r="B22" s="11" t="s">
        <v>49</v>
      </c>
      <c r="C22" s="45">
        <v>25607217</v>
      </c>
      <c r="D22" s="80">
        <f t="shared" si="0"/>
        <v>3.3969118492608184</v>
      </c>
      <c r="E22" s="45">
        <v>27608784</v>
      </c>
      <c r="F22" s="80">
        <f t="shared" si="1"/>
        <v>3.3346793421466474</v>
      </c>
      <c r="H22" s="42"/>
      <c r="I22" s="42"/>
    </row>
    <row r="23" spans="1:9" s="1" customFormat="1" ht="17.100000000000001" customHeight="1" x14ac:dyDescent="0.2">
      <c r="A23" s="68" t="s">
        <v>9</v>
      </c>
      <c r="B23" s="11" t="s">
        <v>50</v>
      </c>
      <c r="C23" s="45">
        <v>327541542</v>
      </c>
      <c r="D23" s="80">
        <f t="shared" si="0"/>
        <v>43.449850295913059</v>
      </c>
      <c r="E23" s="45">
        <v>361133644</v>
      </c>
      <c r="F23" s="80">
        <f t="shared" si="1"/>
        <v>43.618904128517272</v>
      </c>
      <c r="H23" s="42"/>
      <c r="I23" s="42"/>
    </row>
    <row r="24" spans="1:9" s="1" customFormat="1" ht="17.100000000000001" customHeight="1" x14ac:dyDescent="0.2">
      <c r="A24" s="68" t="s">
        <v>10</v>
      </c>
      <c r="B24" s="11" t="s">
        <v>51</v>
      </c>
      <c r="C24" s="45">
        <v>71553</v>
      </c>
      <c r="D24" s="80">
        <f t="shared" si="0"/>
        <v>9.4918254314851676E-3</v>
      </c>
      <c r="E24" s="45">
        <v>82167</v>
      </c>
      <c r="F24" s="80">
        <f t="shared" si="1"/>
        <v>9.9243993326965634E-3</v>
      </c>
      <c r="H24" s="42"/>
      <c r="I24" s="42"/>
    </row>
    <row r="25" spans="1:9" s="1" customFormat="1" ht="17.100000000000001" customHeight="1" x14ac:dyDescent="0.2">
      <c r="A25" s="68" t="s">
        <v>11</v>
      </c>
      <c r="B25" s="11" t="s">
        <v>52</v>
      </c>
      <c r="C25" s="45">
        <v>36008</v>
      </c>
      <c r="D25" s="80">
        <f t="shared" si="0"/>
        <v>4.7766222259991607E-3</v>
      </c>
      <c r="E25" s="45">
        <v>38817</v>
      </c>
      <c r="F25" s="80">
        <f t="shared" si="1"/>
        <v>4.6884443742291008E-3</v>
      </c>
      <c r="H25" s="42"/>
      <c r="I25" s="42"/>
    </row>
    <row r="26" spans="1:9" s="1" customFormat="1" ht="17.100000000000001" customHeight="1" x14ac:dyDescent="0.2">
      <c r="A26" s="68" t="s">
        <v>12</v>
      </c>
      <c r="B26" s="11" t="s">
        <v>53</v>
      </c>
      <c r="C26" s="45">
        <v>11571228</v>
      </c>
      <c r="D26" s="80">
        <f t="shared" si="0"/>
        <v>1.5349751401606258</v>
      </c>
      <c r="E26" s="45">
        <v>12567742</v>
      </c>
      <c r="F26" s="80">
        <f t="shared" si="1"/>
        <v>1.5179730344092224</v>
      </c>
      <c r="H26" s="42"/>
      <c r="I26" s="42"/>
    </row>
    <row r="27" spans="1:9" s="1" customFormat="1" ht="17.100000000000001" customHeight="1" x14ac:dyDescent="0.2">
      <c r="A27" s="68" t="s">
        <v>13</v>
      </c>
      <c r="B27" s="11" t="s">
        <v>54</v>
      </c>
      <c r="C27" s="45">
        <v>4328547</v>
      </c>
      <c r="D27" s="80">
        <f t="shared" si="0"/>
        <v>0.57420111659858886</v>
      </c>
      <c r="E27" s="45">
        <v>4966402</v>
      </c>
      <c r="F27" s="80">
        <f t="shared" si="1"/>
        <v>0.59985829706211591</v>
      </c>
      <c r="H27" s="42"/>
      <c r="I27" s="42"/>
    </row>
    <row r="28" spans="1:9" s="1" customFormat="1" ht="17.100000000000001" customHeight="1" x14ac:dyDescent="0.2">
      <c r="A28" s="68" t="s">
        <v>14</v>
      </c>
      <c r="B28" s="11" t="s">
        <v>55</v>
      </c>
      <c r="C28" s="45">
        <v>589920</v>
      </c>
      <c r="D28" s="80">
        <f t="shared" si="0"/>
        <v>7.8255526093129996E-2</v>
      </c>
      <c r="E28" s="45">
        <v>553642</v>
      </c>
      <c r="F28" s="80">
        <f t="shared" si="1"/>
        <v>6.6870693774298579E-2</v>
      </c>
      <c r="H28" s="42"/>
      <c r="I28" s="42"/>
    </row>
    <row r="29" spans="1:9" s="1" customFormat="1" ht="17.100000000000001" customHeight="1" x14ac:dyDescent="0.2">
      <c r="A29" s="68" t="s">
        <v>15</v>
      </c>
      <c r="B29" s="11" t="s">
        <v>56</v>
      </c>
      <c r="C29" s="45">
        <v>6997880</v>
      </c>
      <c r="D29" s="80">
        <f t="shared" si="0"/>
        <v>0.92830007617404475</v>
      </c>
      <c r="E29" s="45">
        <v>9782075</v>
      </c>
      <c r="F29" s="80">
        <f t="shared" si="1"/>
        <v>1.181511051911202</v>
      </c>
      <c r="H29" s="42"/>
      <c r="I29" s="42"/>
    </row>
    <row r="30" spans="1:9" s="1" customFormat="1" ht="17.100000000000001" customHeight="1" x14ac:dyDescent="0.2">
      <c r="A30" s="68" t="s">
        <v>16</v>
      </c>
      <c r="B30" s="11" t="s">
        <v>57</v>
      </c>
      <c r="C30" s="45">
        <v>205426</v>
      </c>
      <c r="D30" s="80">
        <f t="shared" si="0"/>
        <v>2.7250677554935113E-2</v>
      </c>
      <c r="E30" s="45">
        <v>240559</v>
      </c>
      <c r="F30" s="80">
        <f t="shared" si="1"/>
        <v>2.9055503779791797E-2</v>
      </c>
      <c r="H30" s="42"/>
      <c r="I30" s="42"/>
    </row>
    <row r="31" spans="1:9" s="1" customFormat="1" ht="17.100000000000001" customHeight="1" x14ac:dyDescent="0.2">
      <c r="A31" s="68" t="s">
        <v>17</v>
      </c>
      <c r="B31" s="11" t="s">
        <v>58</v>
      </c>
      <c r="C31" s="45">
        <v>3047860</v>
      </c>
      <c r="D31" s="80">
        <f t="shared" si="0"/>
        <v>0.40431225887952127</v>
      </c>
      <c r="E31" s="45">
        <v>3885470</v>
      </c>
      <c r="F31" s="80">
        <f t="shared" si="1"/>
        <v>0.46929979036854841</v>
      </c>
      <c r="H31" s="42"/>
      <c r="I31" s="42"/>
    </row>
    <row r="32" spans="1:9" s="1" customFormat="1" ht="17.100000000000001" customHeight="1" x14ac:dyDescent="0.2">
      <c r="A32" s="69" t="s">
        <v>23</v>
      </c>
      <c r="B32" s="5" t="s">
        <v>59</v>
      </c>
      <c r="C32" s="46">
        <f>SUM(C14:C31)-1</f>
        <v>575560954</v>
      </c>
      <c r="D32" s="81">
        <f t="shared" si="0"/>
        <v>76.350734428284838</v>
      </c>
      <c r="E32" s="46">
        <f>SUM(E14:E31)-3</f>
        <v>638722688</v>
      </c>
      <c r="F32" s="81">
        <f t="shared" si="1"/>
        <v>77.147017885104191</v>
      </c>
      <c r="H32" s="42"/>
      <c r="I32" s="42"/>
    </row>
    <row r="33" spans="1:9" s="1" customFormat="1" ht="17.100000000000001" customHeight="1" x14ac:dyDescent="0.2">
      <c r="A33" s="70" t="s">
        <v>22</v>
      </c>
      <c r="B33" s="3" t="s">
        <v>60</v>
      </c>
      <c r="C33" s="47">
        <f>150801672+3164728</f>
        <v>153966400</v>
      </c>
      <c r="D33" s="80">
        <f t="shared" si="0"/>
        <v>20.424331490143221</v>
      </c>
      <c r="E33" s="47">
        <f>160724948+3614834</f>
        <v>164339782</v>
      </c>
      <c r="F33" s="80">
        <f t="shared" si="1"/>
        <v>19.849497034287474</v>
      </c>
      <c r="H33" s="42"/>
      <c r="I33" s="42"/>
    </row>
    <row r="34" spans="1:9" s="1" customFormat="1" ht="17.100000000000001" customHeight="1" x14ac:dyDescent="0.2">
      <c r="A34" s="70" t="s">
        <v>20</v>
      </c>
      <c r="B34" s="4" t="s">
        <v>61</v>
      </c>
      <c r="C34" s="47">
        <v>428191</v>
      </c>
      <c r="D34" s="80">
        <f t="shared" si="0"/>
        <v>5.6801450999022618E-2</v>
      </c>
      <c r="E34" s="47">
        <v>322432</v>
      </c>
      <c r="F34" s="80">
        <f t="shared" si="1"/>
        <v>3.8944392829725054E-2</v>
      </c>
      <c r="H34" s="42"/>
      <c r="I34" s="42"/>
    </row>
    <row r="35" spans="1:9" s="1" customFormat="1" ht="17.100000000000001" customHeight="1" x14ac:dyDescent="0.2">
      <c r="A35" s="70" t="s">
        <v>21</v>
      </c>
      <c r="B35" s="14" t="s">
        <v>62</v>
      </c>
      <c r="C35" s="47">
        <v>23882592</v>
      </c>
      <c r="D35" s="80">
        <f t="shared" si="0"/>
        <v>3.1681326305729209</v>
      </c>
      <c r="E35" s="47">
        <v>24544298</v>
      </c>
      <c r="F35" s="80">
        <f t="shared" si="1"/>
        <v>2.9645406877786171</v>
      </c>
      <c r="H35" s="42"/>
      <c r="I35" s="42"/>
    </row>
    <row r="36" spans="1:9" s="1" customFormat="1" ht="17.100000000000001" customHeight="1" x14ac:dyDescent="0.2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47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">
      <c r="A37" s="69" t="s">
        <v>18</v>
      </c>
      <c r="B37" s="6" t="s">
        <v>64</v>
      </c>
      <c r="C37" s="48">
        <f>SUM(C33:C36)</f>
        <v>178277183</v>
      </c>
      <c r="D37" s="83">
        <f>C37/C$38*100</f>
        <v>23.649265571715166</v>
      </c>
      <c r="E37" s="48">
        <f>SUM(E33:E36)</f>
        <v>189206512</v>
      </c>
      <c r="F37" s="83">
        <f t="shared" si="1"/>
        <v>22.852982114895816</v>
      </c>
    </row>
    <row r="38" spans="1:9" s="1" customFormat="1" ht="17.100000000000001" customHeight="1" x14ac:dyDescent="0.2">
      <c r="A38" s="74" t="s">
        <v>24</v>
      </c>
      <c r="B38" s="75" t="s">
        <v>65</v>
      </c>
      <c r="C38" s="87">
        <f>C32+C37</f>
        <v>753838137</v>
      </c>
      <c r="D38" s="76">
        <f>D32+D37</f>
        <v>100</v>
      </c>
      <c r="E38" s="87">
        <f>E32+E37</f>
        <v>827929200</v>
      </c>
      <c r="F38" s="76">
        <f>F32+F37</f>
        <v>100</v>
      </c>
    </row>
    <row r="40" spans="1:9" x14ac:dyDescent="0.25">
      <c r="B40" s="34"/>
      <c r="C40" s="35"/>
      <c r="E40" s="35"/>
    </row>
    <row r="41" spans="1:9" x14ac:dyDescent="0.25">
      <c r="A41" s="77" t="s">
        <v>70</v>
      </c>
      <c r="B41" s="34"/>
      <c r="C41" s="35"/>
      <c r="E41" s="35"/>
    </row>
    <row r="42" spans="1:9" x14ac:dyDescent="0.25">
      <c r="C42" s="36"/>
      <c r="E42" s="36"/>
    </row>
    <row r="43" spans="1:9" x14ac:dyDescent="0.25">
      <c r="C43" s="36"/>
      <c r="E43" s="36"/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  <row r="54" spans="3:6" x14ac:dyDescent="0.25">
      <c r="C54" s="42"/>
      <c r="D54" s="42"/>
      <c r="E54" s="42"/>
      <c r="F54" s="42"/>
    </row>
    <row r="55" spans="3:6" x14ac:dyDescent="0.25">
      <c r="C55" s="42"/>
      <c r="D55" s="42"/>
      <c r="E55" s="42"/>
      <c r="F55" s="42"/>
    </row>
    <row r="56" spans="3:6" x14ac:dyDescent="0.25">
      <c r="C56" s="44"/>
      <c r="D56" s="42"/>
      <c r="E56" s="44"/>
      <c r="F56" s="42"/>
    </row>
    <row r="57" spans="3:6" x14ac:dyDescent="0.25">
      <c r="C57" s="44"/>
      <c r="D57" s="42"/>
      <c r="E57" s="44"/>
      <c r="F57" s="42"/>
    </row>
    <row r="58" spans="3:6" x14ac:dyDescent="0.25">
      <c r="C58" s="44"/>
      <c r="D58" s="42"/>
      <c r="E58" s="44"/>
      <c r="F58" s="42"/>
    </row>
    <row r="59" spans="3:6" x14ac:dyDescent="0.25">
      <c r="C59" s="44"/>
      <c r="D59" s="42"/>
      <c r="E59" s="44"/>
      <c r="F59" s="42"/>
    </row>
    <row r="60" spans="3:6" x14ac:dyDescent="0.25">
      <c r="C60" s="44"/>
      <c r="D60" s="42"/>
      <c r="E60" s="44"/>
      <c r="F60" s="42"/>
    </row>
    <row r="61" spans="3:6" x14ac:dyDescent="0.25">
      <c r="C61" s="44"/>
      <c r="D61" s="42"/>
      <c r="E61" s="44"/>
      <c r="F61" s="42"/>
    </row>
    <row r="62" spans="3:6" x14ac:dyDescent="0.25">
      <c r="C62" s="44"/>
      <c r="D62" s="42"/>
      <c r="E62" s="44"/>
      <c r="F62" s="42"/>
    </row>
    <row r="63" spans="3:6" x14ac:dyDescent="0.25">
      <c r="C63" s="44"/>
      <c r="D63" s="42"/>
      <c r="E63" s="44"/>
      <c r="F63" s="42"/>
    </row>
    <row r="64" spans="3:6" x14ac:dyDescent="0.25">
      <c r="C64" s="44"/>
      <c r="D64" s="42"/>
      <c r="E64" s="44"/>
      <c r="F64" s="42"/>
    </row>
    <row r="65" spans="3:6" x14ac:dyDescent="0.25">
      <c r="C65" s="44"/>
      <c r="D65" s="42"/>
      <c r="E65" s="44"/>
      <c r="F65" s="42"/>
    </row>
    <row r="66" spans="3:6" x14ac:dyDescent="0.25">
      <c r="C66" s="44"/>
      <c r="D66" s="42"/>
      <c r="E66" s="44"/>
      <c r="F66" s="42"/>
    </row>
    <row r="67" spans="3:6" x14ac:dyDescent="0.25">
      <c r="C67" s="44"/>
      <c r="D67" s="42"/>
      <c r="E67" s="44"/>
      <c r="F67" s="42"/>
    </row>
    <row r="68" spans="3:6" x14ac:dyDescent="0.25">
      <c r="C68" s="44"/>
      <c r="D68" s="42"/>
      <c r="E68" s="44"/>
      <c r="F68" s="42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30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8" t="s">
        <v>37</v>
      </c>
      <c r="H8" s="98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25">
      <c r="B36" s="34"/>
      <c r="C36" s="35"/>
      <c r="E36" s="35"/>
      <c r="G36" s="31"/>
    </row>
    <row r="37" spans="1:9" x14ac:dyDescent="0.25">
      <c r="B37" s="34"/>
      <c r="C37" s="35"/>
      <c r="E37" s="35"/>
    </row>
    <row r="38" spans="1:9" x14ac:dyDescent="0.25">
      <c r="C38" s="36"/>
      <c r="E38" s="36"/>
    </row>
    <row r="39" spans="1:9" x14ac:dyDescent="0.25">
      <c r="C39" s="36"/>
      <c r="E39" s="36"/>
    </row>
    <row r="47" spans="1:9" x14ac:dyDescent="0.25">
      <c r="C47" s="42"/>
      <c r="D47" s="42"/>
      <c r="E47" s="43"/>
      <c r="F47" s="43"/>
    </row>
    <row r="48" spans="1:9" x14ac:dyDescent="0.25">
      <c r="C48" s="42"/>
      <c r="D48" s="42"/>
      <c r="E48" s="43"/>
    </row>
    <row r="49" spans="3:5" x14ac:dyDescent="0.25">
      <c r="C49" s="42"/>
      <c r="D49" s="42"/>
      <c r="E49" s="43"/>
    </row>
    <row r="50" spans="3:5" x14ac:dyDescent="0.25">
      <c r="C50" s="42"/>
      <c r="D50" s="42"/>
      <c r="E50" s="43"/>
    </row>
    <row r="51" spans="3:5" x14ac:dyDescent="0.25">
      <c r="C51" s="42"/>
      <c r="D51" s="42"/>
      <c r="E51" s="43"/>
    </row>
    <row r="52" spans="3:5" x14ac:dyDescent="0.25">
      <c r="C52" s="44"/>
      <c r="D52" s="42"/>
      <c r="E52" s="43"/>
    </row>
    <row r="53" spans="3:5" x14ac:dyDescent="0.25">
      <c r="C53" s="44"/>
      <c r="D53" s="42"/>
      <c r="E53" s="43"/>
    </row>
    <row r="54" spans="3:5" x14ac:dyDescent="0.25">
      <c r="C54" s="44"/>
      <c r="D54" s="42"/>
      <c r="E54" s="43"/>
    </row>
    <row r="55" spans="3:5" x14ac:dyDescent="0.25">
      <c r="C55" s="44"/>
      <c r="D55" s="42"/>
      <c r="E55" s="43"/>
    </row>
    <row r="56" spans="3:5" x14ac:dyDescent="0.25">
      <c r="C56" s="44"/>
      <c r="D56" s="42"/>
      <c r="E56" s="43"/>
    </row>
    <row r="57" spans="3:5" x14ac:dyDescent="0.25">
      <c r="C57" s="44"/>
      <c r="D57" s="42"/>
      <c r="E57" s="43"/>
    </row>
    <row r="58" spans="3:5" x14ac:dyDescent="0.25">
      <c r="C58" s="44"/>
      <c r="D58" s="42"/>
      <c r="E58" s="43"/>
    </row>
    <row r="59" spans="3:5" x14ac:dyDescent="0.25">
      <c r="C59" s="44"/>
      <c r="D59" s="42"/>
      <c r="E59" s="43"/>
    </row>
    <row r="60" spans="3:5" x14ac:dyDescent="0.25">
      <c r="C60" s="44"/>
      <c r="D60" s="42"/>
      <c r="E60" s="43"/>
    </row>
    <row r="61" spans="3:5" x14ac:dyDescent="0.25">
      <c r="C61" s="44"/>
      <c r="D61" s="42"/>
      <c r="E61" s="43"/>
    </row>
    <row r="62" spans="3:5" x14ac:dyDescent="0.25">
      <c r="C62" s="44"/>
      <c r="D62" s="42"/>
      <c r="E62" s="43"/>
    </row>
    <row r="63" spans="3:5" x14ac:dyDescent="0.25">
      <c r="C63" s="44"/>
      <c r="D63" s="42"/>
      <c r="E63" s="43"/>
    </row>
    <row r="64" spans="3:5" x14ac:dyDescent="0.25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43"/>
  <sheetViews>
    <sheetView showGridLines="0" showRuler="0" view="pageLayout" topLeftCell="A4" zoomScale="80" zoomScaleNormal="70" zoomScalePageLayoutView="80" workbookViewId="0">
      <selection activeCell="D6" sqref="D6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2" t="s">
        <v>68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4" t="s">
        <v>36</v>
      </c>
      <c r="D11" s="94"/>
      <c r="E11" s="94"/>
      <c r="F11" s="95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4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93">
        <v>24219276</v>
      </c>
      <c r="D14" s="79">
        <f>C14/C$38*100</f>
        <v>7.3021519050805965</v>
      </c>
      <c r="E14" s="85">
        <v>30185234</v>
      </c>
      <c r="F14" s="79">
        <f>E14/E$38*100</f>
        <v>8.7567664389166904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89">
        <v>3255069</v>
      </c>
      <c r="D15" s="80">
        <f t="shared" ref="D15:D37" si="0">C15/C$38*100</f>
        <v>0.98140870517842027</v>
      </c>
      <c r="E15" s="89">
        <v>2723241</v>
      </c>
      <c r="F15" s="80">
        <f t="shared" ref="F15:F37" si="1">E15/E$38*100</f>
        <v>0.79001492563820874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89">
        <v>24303088</v>
      </c>
      <c r="D16" s="80">
        <f t="shared" si="0"/>
        <v>7.3274213621638147</v>
      </c>
      <c r="E16" s="89">
        <v>24903076</v>
      </c>
      <c r="F16" s="80">
        <f t="shared" si="1"/>
        <v>7.2244071436581114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89">
        <v>25307</v>
      </c>
      <c r="D17" s="80">
        <f t="shared" si="0"/>
        <v>7.6301024961222897E-3</v>
      </c>
      <c r="E17" s="89">
        <v>10469</v>
      </c>
      <c r="F17" s="80">
        <f t="shared" si="1"/>
        <v>3.0370673240107679E-3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89">
        <v>59656</v>
      </c>
      <c r="D18" s="80">
        <f t="shared" si="0"/>
        <v>1.7986382997141951E-2</v>
      </c>
      <c r="E18" s="89">
        <v>62096</v>
      </c>
      <c r="F18" s="80">
        <f t="shared" si="1"/>
        <v>1.8014111429150121E-2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89">
        <v>700</v>
      </c>
      <c r="D19" s="80">
        <f t="shared" si="0"/>
        <v>2.1105116162664886E-4</v>
      </c>
      <c r="E19" s="89">
        <v>2475</v>
      </c>
      <c r="F19" s="80">
        <f t="shared" si="1"/>
        <v>7.179999643639937E-4</v>
      </c>
    </row>
    <row r="20" spans="1:6" s="1" customFormat="1" ht="16.5" customHeight="1" x14ac:dyDescent="0.25">
      <c r="A20" s="18" t="s">
        <v>6</v>
      </c>
      <c r="B20" s="11" t="s">
        <v>47</v>
      </c>
      <c r="C20" s="89">
        <v>1010547</v>
      </c>
      <c r="D20" s="80">
        <f t="shared" si="0"/>
        <v>0.30468159746903589</v>
      </c>
      <c r="E20" s="89">
        <v>743606</v>
      </c>
      <c r="F20" s="80">
        <f t="shared" si="1"/>
        <v>0.2157208410104452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89">
        <v>9764752</v>
      </c>
      <c r="D21" s="80">
        <f t="shared" si="0"/>
        <v>2.9440889322802035</v>
      </c>
      <c r="E21" s="89">
        <v>10403929</v>
      </c>
      <c r="F21" s="80">
        <f t="shared" si="1"/>
        <v>3.0181901621194025</v>
      </c>
    </row>
    <row r="22" spans="1:6" s="1" customFormat="1" ht="16.5" customHeight="1" x14ac:dyDescent="0.25">
      <c r="A22" s="18" t="s">
        <v>8</v>
      </c>
      <c r="B22" s="11" t="s">
        <v>49</v>
      </c>
      <c r="C22" s="89">
        <v>18787893</v>
      </c>
      <c r="D22" s="80">
        <f t="shared" si="0"/>
        <v>5.6645809173816923</v>
      </c>
      <c r="E22" s="89">
        <v>19896097</v>
      </c>
      <c r="F22" s="80">
        <f t="shared" si="1"/>
        <v>5.7718775502959847</v>
      </c>
    </row>
    <row r="23" spans="1:6" s="1" customFormat="1" ht="16.5" customHeight="1" x14ac:dyDescent="0.25">
      <c r="A23" s="18" t="s">
        <v>9</v>
      </c>
      <c r="B23" s="11" t="s">
        <v>50</v>
      </c>
      <c r="C23" s="89">
        <v>208940012</v>
      </c>
      <c r="D23" s="80">
        <f t="shared" si="0"/>
        <v>62.995760346979921</v>
      </c>
      <c r="E23" s="89">
        <v>215520417</v>
      </c>
      <c r="F23" s="80">
        <f t="shared" si="1"/>
        <v>62.522687565944665</v>
      </c>
    </row>
    <row r="24" spans="1:6" s="1" customFormat="1" ht="16.5" customHeight="1" x14ac:dyDescent="0.25">
      <c r="A24" s="18" t="s">
        <v>10</v>
      </c>
      <c r="B24" s="11" t="s">
        <v>51</v>
      </c>
      <c r="C24" s="89">
        <v>213245</v>
      </c>
      <c r="D24" s="80">
        <f t="shared" si="0"/>
        <v>6.4293721372963908E-2</v>
      </c>
      <c r="E24" s="89">
        <v>253120</v>
      </c>
      <c r="F24" s="80">
        <f t="shared" si="1"/>
        <v>7.3430364032248119E-2</v>
      </c>
    </row>
    <row r="25" spans="1:6" s="1" customFormat="1" ht="16.5" customHeight="1" x14ac:dyDescent="0.25">
      <c r="A25" s="18" t="s">
        <v>11</v>
      </c>
      <c r="B25" s="11" t="s">
        <v>52</v>
      </c>
      <c r="C25" s="89">
        <v>14079</v>
      </c>
      <c r="D25" s="80">
        <f t="shared" si="0"/>
        <v>4.2448418636308414E-3</v>
      </c>
      <c r="E25" s="89">
        <v>13065</v>
      </c>
      <c r="F25" s="80">
        <f t="shared" si="1"/>
        <v>3.790169508854779E-3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89">
        <v>4069810</v>
      </c>
      <c r="D26" s="80">
        <f t="shared" si="0"/>
        <v>1.2270544687139311</v>
      </c>
      <c r="E26" s="89">
        <v>4037999</v>
      </c>
      <c r="F26" s="80">
        <f t="shared" si="1"/>
        <v>1.171427530546199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89">
        <v>4322812</v>
      </c>
      <c r="D27" s="80">
        <f t="shared" si="0"/>
        <v>1.3033349915623103</v>
      </c>
      <c r="E27" s="89">
        <v>2471027</v>
      </c>
      <c r="F27" s="80">
        <f t="shared" si="1"/>
        <v>0.71684739310806711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89">
        <v>19658</v>
      </c>
      <c r="D28" s="80">
        <f t="shared" si="0"/>
        <v>5.9269196217952335E-3</v>
      </c>
      <c r="E28" s="89">
        <v>1826</v>
      </c>
      <c r="F28" s="80">
        <f t="shared" si="1"/>
        <v>5.2972441815299083E-4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89">
        <v>2061810</v>
      </c>
      <c r="D29" s="80">
        <f t="shared" si="0"/>
        <v>0.62163913650491553</v>
      </c>
      <c r="E29" s="89">
        <v>2029465</v>
      </c>
      <c r="F29" s="80">
        <f t="shared" si="1"/>
        <v>0.5887498172436253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89">
        <v>38026</v>
      </c>
      <c r="D30" s="80">
        <f t="shared" si="0"/>
        <v>1.1464902102878498E-2</v>
      </c>
      <c r="E30" s="89">
        <v>164301</v>
      </c>
      <c r="F30" s="80">
        <f t="shared" si="1"/>
        <v>4.7663883694936779E-2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89">
        <v>1037984</v>
      </c>
      <c r="D31" s="80">
        <f t="shared" si="0"/>
        <v>0.31295389849982214</v>
      </c>
      <c r="E31" s="89">
        <v>1187189</v>
      </c>
      <c r="F31" s="80">
        <f t="shared" si="1"/>
        <v>0.34440471098720216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90">
        <f>SUM(C14:C31)+1</f>
        <v>302143725</v>
      </c>
      <c r="D32" s="81">
        <f t="shared" si="0"/>
        <v>91.096834484932486</v>
      </c>
      <c r="E32" s="90">
        <f>SUM(E14:E31)-1</f>
        <v>314608631</v>
      </c>
      <c r="F32" s="81">
        <f t="shared" si="1"/>
        <v>91.26827710973933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91">
        <v>26277019</v>
      </c>
      <c r="D33" s="80">
        <f t="shared" si="0"/>
        <v>7.9225648343364607</v>
      </c>
      <c r="E33" s="91">
        <v>26803231</v>
      </c>
      <c r="F33" s="80">
        <f t="shared" si="1"/>
        <v>7.7756440011474304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91">
        <v>47254</v>
      </c>
      <c r="D34" s="80">
        <f t="shared" si="0"/>
        <v>1.4247159416436663E-2</v>
      </c>
      <c r="E34" s="91">
        <v>24360</v>
      </c>
      <c r="F34" s="80">
        <f t="shared" si="1"/>
        <v>7.0668602553159137E-3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91">
        <v>3205135</v>
      </c>
      <c r="D35" s="80">
        <f t="shared" si="0"/>
        <v>0.96635352131461305</v>
      </c>
      <c r="E35" s="91">
        <v>3271317</v>
      </c>
      <c r="F35" s="80">
        <f t="shared" si="1"/>
        <v>0.9490123189589198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91">
        <v>0</v>
      </c>
      <c r="D36" s="80">
        <f t="shared" si="0"/>
        <v>0</v>
      </c>
      <c r="E36" s="91"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92">
        <f>SUM(C33:C36)+1</f>
        <v>29529409</v>
      </c>
      <c r="D37" s="73">
        <f t="shared" si="0"/>
        <v>8.9031658165691692</v>
      </c>
      <c r="E37" s="92">
        <f>SUM(E33:E36)-1</f>
        <v>30098907</v>
      </c>
      <c r="F37" s="73">
        <f t="shared" si="1"/>
        <v>8.7317228902606701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6">
        <f>(C32+C37)-1</f>
        <v>331673133</v>
      </c>
      <c r="D38" s="72">
        <f>D32+D37</f>
        <v>100.00000030150166</v>
      </c>
      <c r="E38" s="86">
        <f>(E32+E37)</f>
        <v>344707538</v>
      </c>
      <c r="F38" s="72">
        <f>F32+F37</f>
        <v>100</v>
      </c>
    </row>
    <row r="40" spans="1:6" x14ac:dyDescent="0.25">
      <c r="C40" s="35"/>
      <c r="E40" s="35"/>
    </row>
    <row r="41" spans="1:6" x14ac:dyDescent="0.25">
      <c r="A41" s="77" t="s">
        <v>67</v>
      </c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31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8" t="s">
        <v>37</v>
      </c>
      <c r="H8" s="98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25">
      <c r="B36" s="34"/>
      <c r="C36" s="35"/>
      <c r="E36" s="56"/>
      <c r="F36" s="43"/>
      <c r="G36" s="31"/>
    </row>
    <row r="37" spans="1:9" x14ac:dyDescent="0.25">
      <c r="B37" s="34"/>
      <c r="C37" s="35"/>
      <c r="E37" s="57"/>
    </row>
    <row r="38" spans="1:9" x14ac:dyDescent="0.25">
      <c r="C38" s="36"/>
      <c r="E38" s="36"/>
    </row>
    <row r="39" spans="1:9" x14ac:dyDescent="0.25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2026-02-03T12:23:20Z</cp:lastPrinted>
  <dcterms:created xsi:type="dcterms:W3CDTF">2018-01-08T12:56:16Z</dcterms:created>
  <dcterms:modified xsi:type="dcterms:W3CDTF">2026-02-03T12:26:20Z</dcterms:modified>
</cp:coreProperties>
</file>