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-2025\Jezici\"/>
    </mc:Choice>
  </mc:AlternateContent>
  <xr:revisionPtr revIDLastSave="0" documentId="13_ncr:1_{457B43E8-6ADF-4676-BB31-D33CA10C385D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23" l="1"/>
  <c r="I34" i="23"/>
  <c r="I29" i="23"/>
  <c r="I29" i="24"/>
  <c r="I30" i="24"/>
  <c r="G30" i="24"/>
  <c r="E30" i="24"/>
  <c r="C30" i="24"/>
  <c r="I34" i="25"/>
  <c r="I29" i="25"/>
  <c r="E34" i="25"/>
  <c r="E29" i="25"/>
  <c r="E34" i="24" l="1"/>
  <c r="C34" i="24"/>
  <c r="E29" i="24"/>
  <c r="C29" i="24"/>
  <c r="C34" i="25"/>
  <c r="C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C35" i="25" l="1"/>
  <c r="D16" i="25" s="1"/>
  <c r="E35" i="24"/>
  <c r="F20" i="24" s="1"/>
  <c r="E35" i="25"/>
  <c r="F21" i="25" s="1"/>
  <c r="C35" i="24"/>
  <c r="D34" i="25"/>
  <c r="D33" i="25"/>
  <c r="D28" i="25"/>
  <c r="D22" i="25"/>
  <c r="E34" i="23"/>
  <c r="C34" i="23"/>
  <c r="C29" i="23"/>
  <c r="E29" i="23"/>
  <c r="I34" i="24"/>
  <c r="G34" i="24"/>
  <c r="G29" i="24"/>
  <c r="F25" i="24" l="1"/>
  <c r="F29" i="24"/>
  <c r="F26" i="24"/>
  <c r="F33" i="24"/>
  <c r="F31" i="24"/>
  <c r="F23" i="24"/>
  <c r="F15" i="24"/>
  <c r="F32" i="24"/>
  <c r="F14" i="24"/>
  <c r="F21" i="24"/>
  <c r="F16" i="24"/>
  <c r="F22" i="24"/>
  <c r="F17" i="24"/>
  <c r="F19" i="24"/>
  <c r="F27" i="24"/>
  <c r="F30" i="24"/>
  <c r="F12" i="24"/>
  <c r="F11" i="24"/>
  <c r="F18" i="24"/>
  <c r="F24" i="24"/>
  <c r="F28" i="24"/>
  <c r="F34" i="24"/>
  <c r="F13" i="24"/>
  <c r="F27" i="25"/>
  <c r="F13" i="25"/>
  <c r="F32" i="25"/>
  <c r="F28" i="25"/>
  <c r="F12" i="25"/>
  <c r="F29" i="25"/>
  <c r="F34" i="25"/>
  <c r="F24" i="25"/>
  <c r="F33" i="25"/>
  <c r="F25" i="25"/>
  <c r="F16" i="25"/>
  <c r="F26" i="25"/>
  <c r="F19" i="25"/>
  <c r="F30" i="25"/>
  <c r="F17" i="25"/>
  <c r="F18" i="25"/>
  <c r="F22" i="25"/>
  <c r="F11" i="25"/>
  <c r="F15" i="25"/>
  <c r="F14" i="25"/>
  <c r="F20" i="25"/>
  <c r="F31" i="25"/>
  <c r="F23" i="25"/>
  <c r="D29" i="25"/>
  <c r="D31" i="25"/>
  <c r="D11" i="25"/>
  <c r="D17" i="25"/>
  <c r="D12" i="25"/>
  <c r="D23" i="25"/>
  <c r="D18" i="25"/>
  <c r="D27" i="25"/>
  <c r="D24" i="25"/>
  <c r="D19" i="25"/>
  <c r="D25" i="25"/>
  <c r="D13" i="25"/>
  <c r="D15" i="25"/>
  <c r="D30" i="25"/>
  <c r="D21" i="25"/>
  <c r="D14" i="25"/>
  <c r="D20" i="25"/>
  <c r="D32" i="25"/>
  <c r="D26" i="25"/>
  <c r="D23" i="24"/>
  <c r="D16" i="24"/>
  <c r="D15" i="24"/>
  <c r="D31" i="24"/>
  <c r="D26" i="24"/>
  <c r="D20" i="24"/>
  <c r="D14" i="24"/>
  <c r="D33" i="24"/>
  <c r="D32" i="24"/>
  <c r="D17" i="24"/>
  <c r="D21" i="24"/>
  <c r="D30" i="24"/>
  <c r="D25" i="24"/>
  <c r="D19" i="24"/>
  <c r="D13" i="24"/>
  <c r="D11" i="24"/>
  <c r="D22" i="24"/>
  <c r="D24" i="24"/>
  <c r="D18" i="24"/>
  <c r="D12" i="24"/>
  <c r="D28" i="24"/>
  <c r="D27" i="24"/>
  <c r="D34" i="24"/>
  <c r="D29" i="24"/>
  <c r="G35" i="24"/>
  <c r="E35" i="23"/>
  <c r="C35" i="23"/>
  <c r="I35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F35" i="24" l="1"/>
  <c r="D35" i="24"/>
  <c r="J29" i="25"/>
  <c r="H23" i="24"/>
  <c r="G35" i="25"/>
  <c r="G34" i="23"/>
  <c r="I35" i="24"/>
  <c r="J34" i="24" s="1"/>
  <c r="G29" i="23"/>
  <c r="J11" i="23" l="1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12" i="23" l="1"/>
  <c r="J30" i="23"/>
  <c r="J29" i="23"/>
  <c r="J33" i="23"/>
  <c r="J27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<sst xmlns="http://schemas.openxmlformats.org/spreadsheetml/2006/main" count="209" uniqueCount="63">
  <si>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</si>
  <si>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</si>
  <si>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</si>
  <si>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</si>
  <si>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</si>
  <si>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</si>
  <si>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</si>
  <si>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</si>
  <si>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</si>
  <si>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</si>
  <si>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</si>
  <si>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</si>
  <si>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</si>
  <si>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</si>
  <si>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</si>
  <si>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</si>
  <si>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</si>
  <si>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</si>
  <si>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</si>
  <si>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</si>
  <si>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</si>
  <si>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</si>
  <si>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</si>
  <si>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</si>
  <si>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</si>
  <si>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</si>
  <si>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</si>
  <si>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</si>
  <si>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</si>
  <si>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</si>
  <si>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</si>
  <si>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</si>
  <si>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</si>
  <si>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</si>
  <si>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</si>
  <si>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</si>
  <si>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</si>
  <si>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</si>
  <si>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</si>
  <si>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</si>
  <si>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</si>
  <si>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</si>
  <si>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</si>
  <si>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</si>
  <si>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</si>
  <si>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</si>
  <si>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</si>
  <si>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</si>
  <si>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</si>
  <si>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</si>
  <si>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</si>
  <si>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</si>
  <si>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</si>
  <si>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</si>
  <si>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</si>
  <si>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</si>
  <si>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</si>
  <si>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</si>
  <si>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</si>
  <si>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</si>
  <si>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</si>
  <si>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I-X-2024</t>
  </si>
  <si>
    <t>I-X-2025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</si>
</sst>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2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45"/>
  <sheetViews>
    <sheetView showGridLines="0" tabSelected="1" showRuler="0" view="pageLayout" topLeftCell="A7" zoomScale="80" zoomScaleNormal="70" zoomScalePageLayoutView="80" workbookViewId="0">
      <selection activeCell="I36" sqref="I3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6" t="s">
        <v>26</v>
      </c>
      <c r="C8" s="56"/>
      <c r="D8" s="56"/>
      <c r="E8" s="56"/>
      <c r="F8" s="56"/>
      <c r="G8" s="56"/>
      <c r="H8" s="56"/>
      <c r="I8" s="56"/>
      <c r="J8" s="59"/>
    </row>
    <row r="9" spans="1:10" ht="38.25" customHeight="1" x14ac:dyDescent="0.25">
      <c r="A9" s="10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14140</v>
      </c>
      <c r="D11" s="46">
        <f t="shared" ref="D11:D34" si="0">C11/C$35*100</f>
        <v>9.0692185335317355</v>
      </c>
      <c r="E11" s="24">
        <f>FBiH!E11+RS!E11</f>
        <v>17951939</v>
      </c>
      <c r="F11" s="43">
        <f t="shared" ref="F11:F34" si="1">E11/E$35*100</f>
        <v>4.7703022158953585</v>
      </c>
      <c r="G11" s="24">
        <f>FBiH!G11+RS!G11</f>
        <v>14088</v>
      </c>
      <c r="H11" s="46">
        <f t="shared" ref="H11:H34" si="2">G11/G$35*100</f>
        <v>8.5379230932396002</v>
      </c>
      <c r="I11" s="24">
        <f>FBiH!I11+RS!I11</f>
        <v>19179342</v>
      </c>
      <c r="J11" s="43">
        <f>I11/I$35*100</f>
        <v>4.7268784332057816</v>
      </c>
    </row>
    <row r="12" spans="1:10" x14ac:dyDescent="0.25">
      <c r="A12" s="29" t="s">
        <v>1</v>
      </c>
      <c r="B12" s="12" t="s">
        <v>28</v>
      </c>
      <c r="C12" s="24">
        <f>FBiH!C12+RS!C12</f>
        <v>34267</v>
      </c>
      <c r="D12" s="46">
        <f t="shared" si="0"/>
        <v>21.978423726204525</v>
      </c>
      <c r="E12" s="24">
        <f>FBiH!E12+RS!E12</f>
        <v>7828770</v>
      </c>
      <c r="F12" s="43">
        <f t="shared" si="1"/>
        <v>2.0803100366336533</v>
      </c>
      <c r="G12" s="24">
        <f>FBiH!G12+RS!G12</f>
        <v>37489</v>
      </c>
      <c r="H12" s="46">
        <f t="shared" si="2"/>
        <v>22.719917578255206</v>
      </c>
      <c r="I12" s="24">
        <f>FBiH!I12+RS!I12</f>
        <v>9449728</v>
      </c>
      <c r="J12" s="43">
        <f>I12/I$35*100</f>
        <v>2.3289493186398573</v>
      </c>
    </row>
    <row r="13" spans="1:10" x14ac:dyDescent="0.25">
      <c r="A13" s="29" t="s">
        <v>2</v>
      </c>
      <c r="B13" s="12" t="s">
        <v>29</v>
      </c>
      <c r="C13" s="24">
        <f>FBiH!C13+RS!C13</f>
        <v>25446</v>
      </c>
      <c r="D13" s="46">
        <f t="shared" si="0"/>
        <v>16.32074503566114</v>
      </c>
      <c r="E13" s="24">
        <f>FBiH!E13+RS!E13</f>
        <v>64931584</v>
      </c>
      <c r="F13" s="43">
        <f t="shared" si="1"/>
        <v>17.254029162910793</v>
      </c>
      <c r="G13" s="24">
        <f>FBiH!G13+RS!G13</f>
        <v>26558</v>
      </c>
      <c r="H13" s="46">
        <f t="shared" si="2"/>
        <v>16.095269840307868</v>
      </c>
      <c r="I13" s="24">
        <f>FBiH!I13+RS!I13</f>
        <v>69933482</v>
      </c>
      <c r="J13" s="43">
        <f t="shared" ref="J13:J34" si="3">I13/I$35*100</f>
        <v>17.235579188524021</v>
      </c>
    </row>
    <row r="14" spans="1:10" x14ac:dyDescent="0.25">
      <c r="A14" s="29" t="s">
        <v>3</v>
      </c>
      <c r="B14" s="12" t="s">
        <v>30</v>
      </c>
      <c r="C14" s="24">
        <f>FBiH!C14+RS!C14</f>
        <v>2</v>
      </c>
      <c r="D14" s="46">
        <f t="shared" si="0"/>
        <v>1.2827748986607829E-3</v>
      </c>
      <c r="E14" s="24">
        <f>FBiH!E14+RS!E14</f>
        <v>434.58</v>
      </c>
      <c r="F14" s="43">
        <f t="shared" si="1"/>
        <v>1.154793327330159E-4</v>
      </c>
      <c r="G14" s="24">
        <f>FBiH!G14+RS!G14</f>
        <v>0</v>
      </c>
      <c r="H14" s="46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2</v>
      </c>
      <c r="D15" s="46">
        <f t="shared" si="0"/>
        <v>1.2827748986607829E-3</v>
      </c>
      <c r="E15" s="24">
        <f>FBiH!E15+RS!E15</f>
        <v>14115</v>
      </c>
      <c r="F15" s="43">
        <f t="shared" si="1"/>
        <v>3.7507266361234289E-3</v>
      </c>
      <c r="G15" s="24">
        <f>FBiH!G15+RS!G15</f>
        <v>1</v>
      </c>
      <c r="H15" s="46">
        <f t="shared" si="2"/>
        <v>6.0604224114420768E-4</v>
      </c>
      <c r="I15" s="24">
        <f>FBiH!I15+RS!I15</f>
        <v>6845</v>
      </c>
      <c r="J15" s="43">
        <f t="shared" si="3"/>
        <v>1.6869965025543407E-3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6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235</v>
      </c>
      <c r="D17" s="46">
        <f t="shared" si="0"/>
        <v>0.15072605059264199</v>
      </c>
      <c r="E17" s="24">
        <f>FBiH!E17+RS!E17</f>
        <v>299431.96000000002</v>
      </c>
      <c r="F17" s="43">
        <f t="shared" si="1"/>
        <v>7.9566944957750282E-2</v>
      </c>
      <c r="G17" s="24">
        <f>FBiH!G17+RS!G17</f>
        <v>260</v>
      </c>
      <c r="H17" s="46">
        <f t="shared" si="2"/>
        <v>0.15757098269749401</v>
      </c>
      <c r="I17" s="24">
        <f>FBiH!I17+RS!I17</f>
        <v>592271</v>
      </c>
      <c r="J17" s="43">
        <f t="shared" si="3"/>
        <v>0.14596919000209815</v>
      </c>
    </row>
    <row r="18" spans="1:10" x14ac:dyDescent="0.25">
      <c r="A18" s="29" t="s">
        <v>7</v>
      </c>
      <c r="B18" s="12" t="s">
        <v>34</v>
      </c>
      <c r="C18" s="24">
        <f>FBiH!C18+RS!C18</f>
        <v>2592</v>
      </c>
      <c r="D18" s="46">
        <f t="shared" si="0"/>
        <v>1.6624762686643746</v>
      </c>
      <c r="E18" s="24">
        <f>FBiH!E18+RS!E18</f>
        <v>22747859</v>
      </c>
      <c r="F18" s="43">
        <f t="shared" si="1"/>
        <v>6.0447042625632355</v>
      </c>
      <c r="G18" s="24">
        <f>FBiH!G18+RS!G18</f>
        <v>2039</v>
      </c>
      <c r="H18" s="46">
        <f t="shared" si="2"/>
        <v>1.2357201296930398</v>
      </c>
      <c r="I18" s="24">
        <f>FBiH!I18+RS!I18</f>
        <v>14884370</v>
      </c>
      <c r="J18" s="43">
        <f t="shared" si="3"/>
        <v>3.6683535621219501</v>
      </c>
    </row>
    <row r="19" spans="1:10" x14ac:dyDescent="0.25">
      <c r="A19" s="29" t="s">
        <v>8</v>
      </c>
      <c r="B19" s="12" t="s">
        <v>35</v>
      </c>
      <c r="C19" s="24">
        <f>FBiH!C19+RS!C19</f>
        <v>2942</v>
      </c>
      <c r="D19" s="46">
        <f t="shared" si="0"/>
        <v>1.8869618759300117</v>
      </c>
      <c r="E19" s="24">
        <f>FBiH!E19+RS!E19</f>
        <v>9183444</v>
      </c>
      <c r="F19" s="43">
        <f t="shared" si="1"/>
        <v>2.440282537877994</v>
      </c>
      <c r="G19" s="24">
        <f>FBiH!G19+RS!G19</f>
        <v>2690</v>
      </c>
      <c r="H19" s="46">
        <f t="shared" si="2"/>
        <v>1.630253628677919</v>
      </c>
      <c r="I19" s="24">
        <f>FBiH!I19+RS!I19</f>
        <v>10771494</v>
      </c>
      <c r="J19" s="43">
        <f t="shared" si="3"/>
        <v>2.6547074806844506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52518</v>
      </c>
      <c r="D20" s="46">
        <f t="shared" si="0"/>
        <v>33.684386063933502</v>
      </c>
      <c r="E20" s="24">
        <f>FBiH!E20+RS!E20</f>
        <v>157842821</v>
      </c>
      <c r="F20" s="43">
        <f t="shared" si="1"/>
        <v>41.942987817609811</v>
      </c>
      <c r="G20" s="24">
        <f>FBiH!G20+RS!G20</f>
        <v>55331</v>
      </c>
      <c r="H20" s="46">
        <f t="shared" si="2"/>
        <v>33.532923244750158</v>
      </c>
      <c r="I20" s="24">
        <f>FBiH!I20+RS!I20</f>
        <v>173527833</v>
      </c>
      <c r="J20" s="43">
        <f t="shared" si="3"/>
        <v>42.767106992963292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1</v>
      </c>
      <c r="D21" s="46">
        <f t="shared" si="0"/>
        <v>6.4138744933039146E-4</v>
      </c>
      <c r="E21" s="24">
        <f>FBiH!E21+RS!E21</f>
        <v>815.7</v>
      </c>
      <c r="F21" s="43">
        <f t="shared" si="1"/>
        <v>2.167529378027546E-4</v>
      </c>
      <c r="G21" s="24">
        <f>FBiH!G21+RS!G21</f>
        <v>0</v>
      </c>
      <c r="H21" s="46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6">
        <f t="shared" si="2"/>
        <v>0</v>
      </c>
      <c r="I22" s="24">
        <f>FBiH!I22+RS!I22</f>
        <v>386</v>
      </c>
      <c r="J22" s="43">
        <f t="shared" si="3"/>
        <v>9.5132308252151272E-5</v>
      </c>
    </row>
    <row r="23" spans="1:10" x14ac:dyDescent="0.25">
      <c r="A23" s="29" t="s">
        <v>12</v>
      </c>
      <c r="B23" s="12" t="s">
        <v>39</v>
      </c>
      <c r="C23" s="24">
        <f>FBiH!C23+RS!C23</f>
        <v>1257</v>
      </c>
      <c r="D23" s="46">
        <f t="shared" si="0"/>
        <v>0.80622402380830205</v>
      </c>
      <c r="E23" s="24">
        <f>FBiH!E23+RS!E23</f>
        <v>2313279</v>
      </c>
      <c r="F23" s="43">
        <f t="shared" si="1"/>
        <v>0.61469905505384126</v>
      </c>
      <c r="G23" s="24">
        <f>FBiH!G23+RS!G23</f>
        <v>982</v>
      </c>
      <c r="H23" s="46">
        <f t="shared" si="2"/>
        <v>0.59513348080361195</v>
      </c>
      <c r="I23" s="24">
        <f>FBiH!I23+RS!I23</f>
        <v>1845227</v>
      </c>
      <c r="J23" s="43">
        <f t="shared" si="3"/>
        <v>0.45476866258858123</v>
      </c>
    </row>
    <row r="24" spans="1:10" x14ac:dyDescent="0.25">
      <c r="A24" s="29" t="s">
        <v>13</v>
      </c>
      <c r="B24" s="12" t="s">
        <v>40</v>
      </c>
      <c r="C24" s="24">
        <f>FBiH!C24+RS!C24</f>
        <v>516</v>
      </c>
      <c r="D24" s="46">
        <f t="shared" si="0"/>
        <v>0.33095592385448203</v>
      </c>
      <c r="E24" s="24">
        <f>FBiH!E24+RS!E24</f>
        <v>3411811</v>
      </c>
      <c r="F24" s="43">
        <f t="shared" si="1"/>
        <v>0.90660789196733338</v>
      </c>
      <c r="G24" s="24">
        <f>FBiH!G24+RS!G24</f>
        <v>552</v>
      </c>
      <c r="H24" s="46">
        <f t="shared" si="2"/>
        <v>0.33453531711160267</v>
      </c>
      <c r="I24" s="24">
        <f>FBiH!I24+RS!I24</f>
        <v>2017304</v>
      </c>
      <c r="J24" s="43">
        <f t="shared" si="3"/>
        <v>0.49717820198522744</v>
      </c>
    </row>
    <row r="25" spans="1:10" x14ac:dyDescent="0.25">
      <c r="A25" s="29" t="s">
        <v>14</v>
      </c>
      <c r="B25" s="12" t="s">
        <v>41</v>
      </c>
      <c r="C25" s="24">
        <f>FBiH!C25+RS!C25</f>
        <v>102</v>
      </c>
      <c r="D25" s="46">
        <f t="shared" si="0"/>
        <v>6.5421519831699929E-2</v>
      </c>
      <c r="E25" s="24">
        <f>FBiH!E25+RS!E25</f>
        <v>172916</v>
      </c>
      <c r="F25" s="43">
        <f t="shared" si="1"/>
        <v>4.5948327808141606E-2</v>
      </c>
      <c r="G25" s="24">
        <f>FBiH!G25+RS!G25</f>
        <v>120</v>
      </c>
      <c r="H25" s="46">
        <f t="shared" si="2"/>
        <v>7.2725068937304932E-2</v>
      </c>
      <c r="I25" s="24">
        <f>FBiH!I25+RS!I25</f>
        <v>226457</v>
      </c>
      <c r="J25" s="43">
        <f t="shared" si="3"/>
        <v>5.5811857849371566E-2</v>
      </c>
    </row>
    <row r="26" spans="1:10" x14ac:dyDescent="0.25">
      <c r="A26" s="29" t="s">
        <v>15</v>
      </c>
      <c r="B26" s="12" t="s">
        <v>42</v>
      </c>
      <c r="C26" s="24">
        <f>FBiH!C26+RS!C26</f>
        <v>5889</v>
      </c>
      <c r="D26" s="46">
        <f t="shared" si="0"/>
        <v>3.7771306891066754</v>
      </c>
      <c r="E26" s="24">
        <f>FBiH!E26+RS!E26</f>
        <v>1416370</v>
      </c>
      <c r="F26" s="43">
        <f t="shared" si="1"/>
        <v>0.37636675066285091</v>
      </c>
      <c r="G26" s="24">
        <f>FBiH!G26+RS!G26</f>
        <v>8163</v>
      </c>
      <c r="H26" s="46">
        <f t="shared" si="2"/>
        <v>4.947122814460168</v>
      </c>
      <c r="I26" s="24">
        <f>FBiH!I26+RS!I26</f>
        <v>1626958</v>
      </c>
      <c r="J26" s="43">
        <f t="shared" si="3"/>
        <v>0.40097479266658953</v>
      </c>
    </row>
    <row r="27" spans="1:10" x14ac:dyDescent="0.25">
      <c r="A27" s="29" t="s">
        <v>16</v>
      </c>
      <c r="B27" s="12" t="s">
        <v>43</v>
      </c>
      <c r="C27" s="24">
        <f>FBiH!C27+RS!C27</f>
        <v>1</v>
      </c>
      <c r="D27" s="46">
        <f t="shared" si="0"/>
        <v>6.4138744933039146E-4</v>
      </c>
      <c r="E27" s="24">
        <f>FBiH!E27+RS!E27</f>
        <v>200</v>
      </c>
      <c r="F27" s="43">
        <f t="shared" si="1"/>
        <v>5.3145258747763782E-5</v>
      </c>
      <c r="G27" s="24">
        <f>FBiH!G27+RS!G27</f>
        <v>0</v>
      </c>
      <c r="H27" s="46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592</v>
      </c>
      <c r="D28" s="46">
        <f t="shared" si="0"/>
        <v>0.37970137000359178</v>
      </c>
      <c r="E28" s="24">
        <f>FBiH!E28+RS!E28</f>
        <v>416303</v>
      </c>
      <c r="F28" s="43">
        <f t="shared" si="1"/>
        <v>0.11062265326235153</v>
      </c>
      <c r="G28" s="24">
        <f>FBiH!G28+RS!G28</f>
        <v>859</v>
      </c>
      <c r="H28" s="46">
        <f t="shared" si="2"/>
        <v>0.52059028514287442</v>
      </c>
      <c r="I28" s="24">
        <f>FBiH!I28+RS!I28</f>
        <v>459589</v>
      </c>
      <c r="J28" s="43">
        <f t="shared" si="3"/>
        <v>0.11326881455258538</v>
      </c>
    </row>
    <row r="29" spans="1:10" x14ac:dyDescent="0.25">
      <c r="A29" s="30" t="s">
        <v>23</v>
      </c>
      <c r="B29" s="6" t="s">
        <v>45</v>
      </c>
      <c r="C29" s="25">
        <f>SUM(C11:C28)</f>
        <v>140502</v>
      </c>
      <c r="D29" s="47">
        <f t="shared" si="0"/>
        <v>90.116219405818669</v>
      </c>
      <c r="E29" s="25">
        <f>SUM(E11:E28)</f>
        <v>288532093.23999995</v>
      </c>
      <c r="F29" s="44">
        <f t="shared" si="1"/>
        <v>76.670563761368498</v>
      </c>
      <c r="G29" s="25">
        <f>SUM(G11:G28)</f>
        <v>149132</v>
      </c>
      <c r="H29" s="47">
        <f t="shared" si="2"/>
        <v>90.380291506317988</v>
      </c>
      <c r="I29" s="25">
        <f>SUM(I11:I28)-4</f>
        <v>304521282</v>
      </c>
      <c r="J29" s="44">
        <f t="shared" si="3"/>
        <v>75.051327638767589</v>
      </c>
    </row>
    <row r="30" spans="1:10" x14ac:dyDescent="0.25">
      <c r="A30" s="31" t="s">
        <v>22</v>
      </c>
      <c r="B30" s="4" t="s">
        <v>46</v>
      </c>
      <c r="C30" s="24">
        <f>FBiH!C30+RS!C30</f>
        <v>13126</v>
      </c>
      <c r="D30" s="46">
        <f t="shared" si="0"/>
        <v>8.4188516599107182</v>
      </c>
      <c r="E30" s="24">
        <f>FBiH!E30+RS!E30</f>
        <v>83724527</v>
      </c>
      <c r="F30" s="43">
        <f t="shared" si="1"/>
        <v>22.247808254745674</v>
      </c>
      <c r="G30" s="24">
        <f>FBiH!G30+RS!G30</f>
        <v>13360</v>
      </c>
      <c r="H30" s="46">
        <f t="shared" si="2"/>
        <v>8.0967243416866168</v>
      </c>
      <c r="I30" s="24">
        <f>FBiH!I30+RS!I30</f>
        <v>96814259</v>
      </c>
      <c r="J30" s="43">
        <f>I30/I$35*100</f>
        <v>23.860528317076714</v>
      </c>
    </row>
    <row r="31" spans="1:10" x14ac:dyDescent="0.25">
      <c r="A31" s="31" t="s">
        <v>20</v>
      </c>
      <c r="B31" s="5" t="s">
        <v>47</v>
      </c>
      <c r="C31" s="24">
        <f>FBiH!C31+RS!C31</f>
        <v>30</v>
      </c>
      <c r="D31" s="46">
        <f t="shared" si="0"/>
        <v>1.9241623479911745E-2</v>
      </c>
      <c r="E31" s="24">
        <f>FBiH!E31+RS!E31</f>
        <v>295462</v>
      </c>
      <c r="F31" s="43">
        <f t="shared" si="1"/>
        <v>7.8512022200658907E-2</v>
      </c>
      <c r="G31" s="24">
        <f>FBiH!G31+RS!G31</f>
        <v>42</v>
      </c>
      <c r="H31" s="46">
        <f t="shared" si="2"/>
        <v>2.5453774128056723E-2</v>
      </c>
      <c r="I31" s="24">
        <f>FBiH!I31+RS!I31</f>
        <v>350399</v>
      </c>
      <c r="J31" s="43">
        <f t="shared" si="3"/>
        <v>8.6358201241568788E-2</v>
      </c>
    </row>
    <row r="32" spans="1:10" x14ac:dyDescent="0.25">
      <c r="A32" s="31" t="s">
        <v>21</v>
      </c>
      <c r="B32" s="15" t="s">
        <v>48</v>
      </c>
      <c r="C32" s="24">
        <f>FBiH!C32+RS!C32</f>
        <v>2254</v>
      </c>
      <c r="D32" s="46">
        <f t="shared" si="0"/>
        <v>1.4456873107907025</v>
      </c>
      <c r="E32" s="24">
        <f>FBiH!E32+RS!E32</f>
        <v>3774997</v>
      </c>
      <c r="F32" s="43">
        <f t="shared" si="1"/>
        <v>1.0031159616851602</v>
      </c>
      <c r="G32" s="24">
        <f>FBiH!G32+RS!G32</f>
        <v>2471</v>
      </c>
      <c r="H32" s="46">
        <f t="shared" si="2"/>
        <v>1.4975303778673372</v>
      </c>
      <c r="I32" s="24">
        <f>FBiH!I32+RS!I32</f>
        <v>4064752</v>
      </c>
      <c r="J32" s="43">
        <f t="shared" si="3"/>
        <v>1.0017855964573794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6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15410</v>
      </c>
      <c r="D34" s="1">
        <f t="shared" si="0"/>
        <v>9.8837805941813333</v>
      </c>
      <c r="E34" s="27">
        <f>SUM(E30:E33)</f>
        <v>87794986</v>
      </c>
      <c r="F34" s="42">
        <f t="shared" si="1"/>
        <v>23.329436238631494</v>
      </c>
      <c r="G34" s="26">
        <f>SUM(G30:G33)</f>
        <v>15873</v>
      </c>
      <c r="H34" s="1">
        <f t="shared" si="2"/>
        <v>9.6197084936820101</v>
      </c>
      <c r="I34" s="27">
        <f>SUM(I30:I33)+1</f>
        <v>101229411</v>
      </c>
      <c r="J34" s="42">
        <f t="shared" si="3"/>
        <v>24.948672361232418</v>
      </c>
    </row>
    <row r="35" spans="1:10" x14ac:dyDescent="0.25">
      <c r="A35" s="16" t="s">
        <v>24</v>
      </c>
      <c r="B35" s="17" t="s">
        <v>51</v>
      </c>
      <c r="C35" s="52">
        <f>C29+C34</f>
        <v>155912</v>
      </c>
      <c r="D35" s="54">
        <f>D29+D34</f>
        <v>100</v>
      </c>
      <c r="E35" s="52">
        <f>E29+E34</f>
        <v>376327079.23999995</v>
      </c>
      <c r="F35" s="53">
        <f>(F29+F34)</f>
        <v>100</v>
      </c>
      <c r="G35" s="52">
        <f>G29+G34</f>
        <v>165005</v>
      </c>
      <c r="H35" s="54">
        <f>H29+H34</f>
        <v>100</v>
      </c>
      <c r="I35" s="52">
        <f>(I29+I34)</f>
        <v>405750693</v>
      </c>
      <c r="J35" s="40">
        <f>(J29+J34)</f>
        <v>100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1:A28 A34" numberStoredAsText="1"/>
    <ignoredError sqref="A29:A30 A35" twoDigitTextYear="1" numberStoredAsText="1"/>
    <ignoredError sqref="D29 D34 F29:F35 G12:G34 I11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45"/>
  <sheetViews>
    <sheetView showGridLines="0" showRuler="0" view="pageLayout" topLeftCell="A5" zoomScale="90" zoomScaleNormal="70" zoomScalePageLayoutView="90" workbookViewId="0">
      <selection activeCell="I30" sqref="I30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8774</v>
      </c>
      <c r="D11" s="46">
        <f t="shared" ref="D11:D34" si="0">C11/C$35*100</f>
        <v>7.0430901618289248</v>
      </c>
      <c r="E11" s="24">
        <v>11675693</v>
      </c>
      <c r="F11" s="45">
        <f>E11/E$35*100</f>
        <v>4.1603465370452559</v>
      </c>
      <c r="G11" s="24">
        <v>9193</v>
      </c>
      <c r="H11" s="46">
        <f t="shared" ref="H11:H34" si="1">G11/G$35*100</f>
        <v>6.8958016097454857</v>
      </c>
      <c r="I11" s="24">
        <v>13000830</v>
      </c>
      <c r="J11" s="45">
        <f>I11/I$35*100</f>
        <v>4.3305202604046062</v>
      </c>
    </row>
    <row r="12" spans="1:10" x14ac:dyDescent="0.25">
      <c r="A12" s="29" t="s">
        <v>1</v>
      </c>
      <c r="B12" s="12" t="s">
        <v>28</v>
      </c>
      <c r="C12" s="24">
        <v>33136</v>
      </c>
      <c r="D12" s="46">
        <f t="shared" si="0"/>
        <v>26.599023889031599</v>
      </c>
      <c r="E12" s="24">
        <v>6992690</v>
      </c>
      <c r="F12" s="43">
        <f t="shared" ref="F12:F13" si="2">E12/E$35*100</f>
        <v>2.4916733958430552</v>
      </c>
      <c r="G12" s="24">
        <v>36061</v>
      </c>
      <c r="H12" s="46">
        <f t="shared" si="1"/>
        <v>27.049875105953657</v>
      </c>
      <c r="I12" s="24">
        <v>8310572</v>
      </c>
      <c r="J12" s="43">
        <f t="shared" ref="J12:J13" si="3">I12/I$35*100</f>
        <v>2.7682156002002358</v>
      </c>
    </row>
    <row r="13" spans="1:10" x14ac:dyDescent="0.25">
      <c r="A13" s="29" t="s">
        <v>2</v>
      </c>
      <c r="B13" s="12" t="s">
        <v>29</v>
      </c>
      <c r="C13" s="24">
        <v>19886</v>
      </c>
      <c r="D13" s="46">
        <f t="shared" si="0"/>
        <v>15.962946313896737</v>
      </c>
      <c r="E13" s="24">
        <v>51606581</v>
      </c>
      <c r="F13" s="43">
        <f t="shared" si="2"/>
        <v>18.388738086218563</v>
      </c>
      <c r="G13" s="24">
        <v>21217</v>
      </c>
      <c r="H13" s="46">
        <f t="shared" si="1"/>
        <v>15.915177064502336</v>
      </c>
      <c r="I13" s="24">
        <v>57041262</v>
      </c>
      <c r="J13" s="43">
        <f t="shared" si="3"/>
        <v>19.000197738917237</v>
      </c>
    </row>
    <row r="14" spans="1:10" x14ac:dyDescent="0.25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6">
        <f t="shared" si="1"/>
        <v>0</v>
      </c>
      <c r="I14" s="2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2</v>
      </c>
      <c r="D15" s="46">
        <f t="shared" si="0"/>
        <v>1.6054456717184691E-3</v>
      </c>
      <c r="E15" s="24">
        <v>14115</v>
      </c>
      <c r="F15" s="43">
        <f t="shared" ref="F15:F17" si="4">E15/E$35*100</f>
        <v>5.0295336962348858E-3</v>
      </c>
      <c r="G15" s="24">
        <v>1</v>
      </c>
      <c r="H15" s="46">
        <f t="shared" si="1"/>
        <v>7.5011439244484785E-4</v>
      </c>
      <c r="I15" s="24">
        <v>6845</v>
      </c>
      <c r="J15" s="43">
        <f t="shared" ref="J15:J17" si="5">I15/I$35*100</f>
        <v>2.2800399037961063E-3</v>
      </c>
    </row>
    <row r="16" spans="1:10" x14ac:dyDescent="0.25">
      <c r="A16" s="29" t="s">
        <v>5</v>
      </c>
      <c r="B16" s="12" t="s">
        <v>32</v>
      </c>
      <c r="C16" s="24">
        <v>0</v>
      </c>
      <c r="D16" s="46">
        <f t="shared" si="0"/>
        <v>0</v>
      </c>
      <c r="E16" s="24">
        <v>0</v>
      </c>
      <c r="F16" s="43">
        <f t="shared" si="4"/>
        <v>0</v>
      </c>
      <c r="G16" s="24">
        <v>0</v>
      </c>
      <c r="H16" s="46">
        <f t="shared" si="1"/>
        <v>0</v>
      </c>
      <c r="I16" s="2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228</v>
      </c>
      <c r="D17" s="46">
        <f t="shared" si="0"/>
        <v>0.18302080657590547</v>
      </c>
      <c r="E17" s="24">
        <v>297627</v>
      </c>
      <c r="F17" s="43">
        <f t="shared" si="4"/>
        <v>0.10605207406371241</v>
      </c>
      <c r="G17" s="24">
        <v>255</v>
      </c>
      <c r="H17" s="46">
        <f t="shared" si="1"/>
        <v>0.1912791700734362</v>
      </c>
      <c r="I17" s="24">
        <v>458354</v>
      </c>
      <c r="J17" s="43">
        <f t="shared" si="5"/>
        <v>0.15267573558284303</v>
      </c>
    </row>
    <row r="18" spans="1:10" x14ac:dyDescent="0.25">
      <c r="A18" s="29" t="s">
        <v>7</v>
      </c>
      <c r="B18" s="12" t="s">
        <v>34</v>
      </c>
      <c r="C18" s="24">
        <v>2239</v>
      </c>
      <c r="D18" s="46">
        <f t="shared" si="0"/>
        <v>1.7972964294888261</v>
      </c>
      <c r="E18" s="24">
        <v>19191314</v>
      </c>
      <c r="F18" s="43">
        <f>E18/E$35*100</f>
        <v>6.8383535556517412</v>
      </c>
      <c r="G18" s="24">
        <v>1791</v>
      </c>
      <c r="H18" s="46">
        <f t="shared" si="1"/>
        <v>1.3434548768687224</v>
      </c>
      <c r="I18" s="24">
        <v>8982207</v>
      </c>
      <c r="J18" s="43">
        <f>I18/I$35*100</f>
        <v>2.9919343147051443</v>
      </c>
    </row>
    <row r="19" spans="1:10" x14ac:dyDescent="0.25">
      <c r="A19" s="29" t="s">
        <v>8</v>
      </c>
      <c r="B19" s="12" t="s">
        <v>35</v>
      </c>
      <c r="C19" s="24">
        <v>2026</v>
      </c>
      <c r="D19" s="46">
        <f t="shared" si="0"/>
        <v>1.6263164654508091</v>
      </c>
      <c r="E19" s="24">
        <v>7019079</v>
      </c>
      <c r="F19" s="43">
        <f t="shared" ref="F19:F22" si="6">E19/E$35*100</f>
        <v>2.5010764680860551</v>
      </c>
      <c r="G19" s="24">
        <v>1869</v>
      </c>
      <c r="H19" s="46">
        <f t="shared" si="1"/>
        <v>1.4019637994794207</v>
      </c>
      <c r="I19" s="24">
        <v>8361607</v>
      </c>
      <c r="J19" s="43">
        <f t="shared" ref="J19:J22" si="7">I19/I$35*100</f>
        <v>2.785215138036647</v>
      </c>
    </row>
    <row r="20" spans="1:10" s="18" customFormat="1" x14ac:dyDescent="0.25">
      <c r="A20" s="29" t="s">
        <v>9</v>
      </c>
      <c r="B20" s="12" t="s">
        <v>36</v>
      </c>
      <c r="C20" s="24">
        <v>36915</v>
      </c>
      <c r="D20" s="46">
        <f t="shared" si="0"/>
        <v>29.632513485743644</v>
      </c>
      <c r="E20" s="24">
        <v>103808044</v>
      </c>
      <c r="F20" s="43">
        <f t="shared" si="6"/>
        <v>36.989447767497957</v>
      </c>
      <c r="G20" s="24">
        <v>39028</v>
      </c>
      <c r="H20" s="46">
        <f t="shared" si="1"/>
        <v>29.275464508337524</v>
      </c>
      <c r="I20" s="24">
        <v>113138336</v>
      </c>
      <c r="J20" s="43">
        <f t="shared" si="7"/>
        <v>37.685890537485982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si="6"/>
        <v>0</v>
      </c>
      <c r="G21" s="24">
        <v>0</v>
      </c>
      <c r="H21" s="46">
        <f t="shared" si="1"/>
        <v>0</v>
      </c>
      <c r="I21" s="2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0</v>
      </c>
      <c r="F22" s="43">
        <f t="shared" si="6"/>
        <v>0</v>
      </c>
      <c r="G22" s="24">
        <v>0</v>
      </c>
      <c r="H22" s="46">
        <f t="shared" si="1"/>
        <v>0</v>
      </c>
      <c r="I22" s="24">
        <v>386</v>
      </c>
      <c r="J22" s="43">
        <f t="shared" si="7"/>
        <v>1.2857493102487902E-4</v>
      </c>
    </row>
    <row r="23" spans="1:10" x14ac:dyDescent="0.25">
      <c r="A23" s="29" t="s">
        <v>12</v>
      </c>
      <c r="B23" s="12" t="s">
        <v>39</v>
      </c>
      <c r="C23" s="24">
        <v>999</v>
      </c>
      <c r="D23" s="46">
        <f t="shared" si="0"/>
        <v>0.80192011302337529</v>
      </c>
      <c r="E23" s="24">
        <v>1918777</v>
      </c>
      <c r="F23" s="43">
        <f>E23/E$35*100</f>
        <v>0.68370907382646018</v>
      </c>
      <c r="G23" s="24">
        <v>774</v>
      </c>
      <c r="H23" s="46">
        <f t="shared" si="1"/>
        <v>0.58058853975231228</v>
      </c>
      <c r="I23" s="24">
        <v>1553883</v>
      </c>
      <c r="J23" s="43">
        <f>I23/I$35*100</f>
        <v>0.51759170866769977</v>
      </c>
    </row>
    <row r="24" spans="1:10" x14ac:dyDescent="0.25">
      <c r="A24" s="29" t="s">
        <v>13</v>
      </c>
      <c r="B24" s="12" t="s">
        <v>40</v>
      </c>
      <c r="C24" s="24">
        <v>392</v>
      </c>
      <c r="D24" s="46">
        <f t="shared" si="0"/>
        <v>0.31466735165681992</v>
      </c>
      <c r="E24" s="24">
        <v>1265890</v>
      </c>
      <c r="F24" s="43">
        <f t="shared" ref="F24:F25" si="8">E24/E$35*100</f>
        <v>0.45106882116378183</v>
      </c>
      <c r="G24" s="24">
        <v>489</v>
      </c>
      <c r="H24" s="46">
        <f t="shared" si="1"/>
        <v>0.36680593790553057</v>
      </c>
      <c r="I24" s="24">
        <v>1631846</v>
      </c>
      <c r="J24" s="43">
        <f t="shared" ref="J24:J25" si="9">I24/I$35*100</f>
        <v>0.54356084687363926</v>
      </c>
    </row>
    <row r="25" spans="1:10" x14ac:dyDescent="0.25">
      <c r="A25" s="29" t="s">
        <v>14</v>
      </c>
      <c r="B25" s="12" t="s">
        <v>41</v>
      </c>
      <c r="C25" s="24">
        <v>102</v>
      </c>
      <c r="D25" s="46">
        <f t="shared" si="0"/>
        <v>8.1877729257641918E-2</v>
      </c>
      <c r="E25" s="24">
        <v>172916</v>
      </c>
      <c r="F25" s="43">
        <f t="shared" si="8"/>
        <v>6.1614371138374181E-2</v>
      </c>
      <c r="G25" s="24">
        <v>120</v>
      </c>
      <c r="H25" s="46">
        <f t="shared" si="1"/>
        <v>9.0013727093381748E-2</v>
      </c>
      <c r="I25" s="24">
        <v>226457</v>
      </c>
      <c r="J25" s="43">
        <f t="shared" si="9"/>
        <v>7.5431847552075215E-2</v>
      </c>
    </row>
    <row r="26" spans="1:10" x14ac:dyDescent="0.25">
      <c r="A26" s="29" t="s">
        <v>15</v>
      </c>
      <c r="B26" s="12" t="s">
        <v>42</v>
      </c>
      <c r="C26" s="24">
        <v>5813</v>
      </c>
      <c r="D26" s="46">
        <f t="shared" si="0"/>
        <v>4.6662278448497307</v>
      </c>
      <c r="E26" s="24">
        <v>1380793</v>
      </c>
      <c r="F26" s="43">
        <f>E26/E$35*100</f>
        <v>0.4920116840967238</v>
      </c>
      <c r="G26" s="24">
        <v>7968</v>
      </c>
      <c r="H26" s="46">
        <f t="shared" si="1"/>
        <v>5.976911479000548</v>
      </c>
      <c r="I26" s="24">
        <v>1548848</v>
      </c>
      <c r="J26" s="43">
        <f>I26/I$35*100</f>
        <v>0.51591457193788048</v>
      </c>
    </row>
    <row r="27" spans="1:10" x14ac:dyDescent="0.25">
      <c r="A27" s="29" t="s">
        <v>16</v>
      </c>
      <c r="B27" s="12" t="s">
        <v>43</v>
      </c>
      <c r="C27" s="24">
        <v>1</v>
      </c>
      <c r="D27" s="46">
        <f t="shared" si="0"/>
        <v>8.0272283585923455E-4</v>
      </c>
      <c r="E27" s="24">
        <v>200</v>
      </c>
      <c r="F27" s="43">
        <f t="shared" ref="F27:F28" si="10">E27/E$35*100</f>
        <v>7.1265089567621484E-5</v>
      </c>
      <c r="G27" s="24">
        <v>0</v>
      </c>
      <c r="H27" s="46">
        <f t="shared" si="1"/>
        <v>0</v>
      </c>
      <c r="I27" s="24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448</v>
      </c>
      <c r="D28" s="46">
        <f t="shared" si="0"/>
        <v>0.35961983046493706</v>
      </c>
      <c r="E28" s="24">
        <v>351115</v>
      </c>
      <c r="F28" s="43">
        <f t="shared" si="10"/>
        <v>0.12511120961767708</v>
      </c>
      <c r="G28" s="24">
        <v>718</v>
      </c>
      <c r="H28" s="46">
        <f t="shared" si="1"/>
        <v>0.53858213377540076</v>
      </c>
      <c r="I28" s="24">
        <v>399556</v>
      </c>
      <c r="J28" s="43">
        <f t="shared" si="11"/>
        <v>0.13309037601185641</v>
      </c>
    </row>
    <row r="29" spans="1:10" x14ac:dyDescent="0.25">
      <c r="A29" s="30" t="s">
        <v>23</v>
      </c>
      <c r="B29" s="6" t="s">
        <v>45</v>
      </c>
      <c r="C29" s="25">
        <f>SUM(C11:C28)</f>
        <v>110961</v>
      </c>
      <c r="D29" s="47">
        <f t="shared" si="0"/>
        <v>89.070928589776514</v>
      </c>
      <c r="E29" s="25">
        <f>SUM(E11:E28)</f>
        <v>205694834</v>
      </c>
      <c r="F29" s="44">
        <f>E29/E$35*100</f>
        <v>73.294303843035152</v>
      </c>
      <c r="G29" s="25">
        <f>SUM(G11:G28)</f>
        <v>119484</v>
      </c>
      <c r="H29" s="47">
        <f t="shared" si="1"/>
        <v>89.6266680668802</v>
      </c>
      <c r="I29" s="25">
        <f>SUM(I11:I28)-2</f>
        <v>214660987</v>
      </c>
      <c r="J29" s="44">
        <f>I29/I$35*100</f>
        <v>71.502646625019324</v>
      </c>
    </row>
    <row r="30" spans="1:10" x14ac:dyDescent="0.25">
      <c r="A30" s="31" t="s">
        <v>22</v>
      </c>
      <c r="B30" s="4" t="s">
        <v>46</v>
      </c>
      <c r="C30" s="24">
        <f>11696+22</f>
        <v>11718</v>
      </c>
      <c r="D30" s="46">
        <f t="shared" si="0"/>
        <v>9.4063061905985101</v>
      </c>
      <c r="E30" s="24">
        <f>72020468+36435</f>
        <v>72056903</v>
      </c>
      <c r="F30" s="43">
        <f>E30/E$35*100</f>
        <v>25.675708231302064</v>
      </c>
      <c r="G30" s="24">
        <f>11638+99</f>
        <v>11737</v>
      </c>
      <c r="H30" s="46">
        <f t="shared" si="1"/>
        <v>8.8040926241251789</v>
      </c>
      <c r="I30" s="24">
        <f>82088418+151737</f>
        <v>82240155</v>
      </c>
      <c r="J30" s="43">
        <f>I30/I$35*100</f>
        <v>27.393840043006119</v>
      </c>
    </row>
    <row r="31" spans="1:10" x14ac:dyDescent="0.25">
      <c r="A31" s="31" t="s">
        <v>20</v>
      </c>
      <c r="B31" s="5" t="s">
        <v>47</v>
      </c>
      <c r="C31" s="24">
        <v>28</v>
      </c>
      <c r="D31" s="46">
        <f t="shared" si="0"/>
        <v>2.2476239404058566E-2</v>
      </c>
      <c r="E31" s="24">
        <v>264539</v>
      </c>
      <c r="F31" s="43">
        <f t="shared" ref="F31:F33" si="12">E31/E$35*100</f>
        <v>9.4261977645645104E-2</v>
      </c>
      <c r="G31" s="24">
        <v>37</v>
      </c>
      <c r="H31" s="46">
        <f t="shared" si="1"/>
        <v>2.775423252045937E-2</v>
      </c>
      <c r="I31" s="24">
        <v>316325</v>
      </c>
      <c r="J31" s="43">
        <f t="shared" ref="J31:J33" si="13">I31/I$35*100</f>
        <v>0.10536648978353591</v>
      </c>
    </row>
    <row r="32" spans="1:10" x14ac:dyDescent="0.25">
      <c r="A32" s="31" t="s">
        <v>21</v>
      </c>
      <c r="B32" s="15" t="s">
        <v>48</v>
      </c>
      <c r="C32" s="24">
        <v>1869</v>
      </c>
      <c r="D32" s="46">
        <f t="shared" si="0"/>
        <v>1.5002889802209092</v>
      </c>
      <c r="E32" s="24">
        <v>2626043</v>
      </c>
      <c r="F32" s="43">
        <f t="shared" si="12"/>
        <v>0.93572594801712705</v>
      </c>
      <c r="G32" s="24">
        <v>2055</v>
      </c>
      <c r="H32" s="46">
        <f t="shared" si="1"/>
        <v>1.5414850764741623</v>
      </c>
      <c r="I32" s="24">
        <v>2996577</v>
      </c>
      <c r="J32" s="43">
        <f t="shared" si="13"/>
        <v>0.99814684219103356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si="12"/>
        <v>0</v>
      </c>
      <c r="G33" s="24">
        <v>0</v>
      </c>
      <c r="H33" s="46">
        <f t="shared" si="1"/>
        <v>0</v>
      </c>
      <c r="I33" s="2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13615</v>
      </c>
      <c r="D34" s="1">
        <f t="shared" si="0"/>
        <v>10.929071410223479</v>
      </c>
      <c r="E34" s="27">
        <f>SUM(E30:E33)</f>
        <v>74947485</v>
      </c>
      <c r="F34" s="42">
        <f>E34/E$35*100</f>
        <v>26.705696156964837</v>
      </c>
      <c r="G34" s="26">
        <f>SUM(G30:G33)</f>
        <v>13829</v>
      </c>
      <c r="H34" s="1">
        <f t="shared" si="1"/>
        <v>10.3733319331198</v>
      </c>
      <c r="I34" s="27">
        <f>SUM(I30:I33)</f>
        <v>85553057</v>
      </c>
      <c r="J34" s="42">
        <f>I34/I$35*100</f>
        <v>28.497353374980683</v>
      </c>
    </row>
    <row r="35" spans="1:10" x14ac:dyDescent="0.25">
      <c r="A35" s="16" t="s">
        <v>24</v>
      </c>
      <c r="B35" s="17" t="s">
        <v>51</v>
      </c>
      <c r="C35" s="52">
        <f>C29+C34</f>
        <v>124576</v>
      </c>
      <c r="D35" s="54">
        <f t="shared" ref="D35:F35" si="14">D29+D34</f>
        <v>100</v>
      </c>
      <c r="E35" s="52">
        <f t="shared" si="14"/>
        <v>280642319</v>
      </c>
      <c r="F35" s="55">
        <f t="shared" si="14"/>
        <v>99.999999999999986</v>
      </c>
      <c r="G35" s="52">
        <f>G29+G34</f>
        <v>133313</v>
      </c>
      <c r="H35" s="50">
        <f t="shared" ref="H35:J35" si="15">H29+H34</f>
        <v>100</v>
      </c>
      <c r="I35" s="52">
        <f t="shared" si="15"/>
        <v>300214044</v>
      </c>
      <c r="J35" s="51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5"/>
  <sheetViews>
    <sheetView showGridLines="0" showRuler="0" view="pageLayout" zoomScale="90" zoomScaleNormal="70" zoomScalePageLayoutView="90" workbookViewId="0">
      <selection activeCell="I34" sqref="I34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5366</v>
      </c>
      <c r="D11" s="43">
        <f>C11/C$35*100</f>
        <v>17.124074546847076</v>
      </c>
      <c r="E11" s="24">
        <v>6276246</v>
      </c>
      <c r="F11" s="43">
        <f>E11/E$35*100</f>
        <v>6.5592953196075232</v>
      </c>
      <c r="G11" s="24">
        <v>4895</v>
      </c>
      <c r="H11" s="43">
        <f>G11/G$35*100</f>
        <v>15.445538306197149</v>
      </c>
      <c r="I11" s="24">
        <v>6178512</v>
      </c>
      <c r="J11" s="43">
        <f>I11/I$35*100</f>
        <v>5.8543758183413219</v>
      </c>
    </row>
    <row r="12" spans="1:10" x14ac:dyDescent="0.25">
      <c r="A12" s="29" t="s">
        <v>1</v>
      </c>
      <c r="B12" s="12" t="s">
        <v>28</v>
      </c>
      <c r="C12" s="24">
        <v>1131</v>
      </c>
      <c r="D12" s="43">
        <f>C12/C$35*100</f>
        <v>3.6092672964003065</v>
      </c>
      <c r="E12" s="24">
        <v>836080</v>
      </c>
      <c r="F12" s="43">
        <f>E12/E$35*100</f>
        <v>0.87378595912548007</v>
      </c>
      <c r="G12" s="24">
        <v>1428</v>
      </c>
      <c r="H12" s="43">
        <f>G12/G$35*100</f>
        <v>4.5058689890193104</v>
      </c>
      <c r="I12" s="24">
        <v>1139156</v>
      </c>
      <c r="J12" s="43">
        <f>I12/I$35*100</f>
        <v>1.0793937666089224</v>
      </c>
    </row>
    <row r="13" spans="1:10" x14ac:dyDescent="0.25">
      <c r="A13" s="29" t="s">
        <v>2</v>
      </c>
      <c r="B13" s="12" t="s">
        <v>29</v>
      </c>
      <c r="C13" s="24">
        <v>5560</v>
      </c>
      <c r="D13" s="43">
        <f t="shared" ref="D13:D28" si="0">C13/C$35*100</f>
        <v>17.743170793974979</v>
      </c>
      <c r="E13" s="24">
        <v>13325003</v>
      </c>
      <c r="F13" s="43">
        <f t="shared" ref="F13:F28" si="1">E13/E$35*100</f>
        <v>13.925940731395201</v>
      </c>
      <c r="G13" s="24">
        <v>5341</v>
      </c>
      <c r="H13" s="43">
        <f t="shared" ref="H13:J28" si="2">G13/G$35*100</f>
        <v>16.852833522655562</v>
      </c>
      <c r="I13" s="24">
        <v>12892220</v>
      </c>
      <c r="J13" s="43">
        <f t="shared" si="2"/>
        <v>12.215870263379976</v>
      </c>
    </row>
    <row r="14" spans="1:10" x14ac:dyDescent="0.25">
      <c r="A14" s="29" t="s">
        <v>3</v>
      </c>
      <c r="B14" s="12" t="s">
        <v>30</v>
      </c>
      <c r="C14" s="24">
        <v>2</v>
      </c>
      <c r="D14" s="43">
        <f t="shared" si="0"/>
        <v>6.382435537401073E-3</v>
      </c>
      <c r="E14" s="24">
        <v>434.58</v>
      </c>
      <c r="F14" s="43">
        <f t="shared" si="1"/>
        <v>4.541789088565103E-4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7</v>
      </c>
      <c r="D17" s="43">
        <f t="shared" si="0"/>
        <v>2.2338524380903755E-2</v>
      </c>
      <c r="E17" s="24">
        <v>1804.96</v>
      </c>
      <c r="F17" s="43">
        <f t="shared" si="1"/>
        <v>1.8863609998841337E-3</v>
      </c>
      <c r="G17" s="24">
        <v>5</v>
      </c>
      <c r="H17" s="43">
        <f t="shared" si="2"/>
        <v>1.5776852202448566E-2</v>
      </c>
      <c r="I17" s="24">
        <v>133917</v>
      </c>
      <c r="J17" s="43">
        <f t="shared" si="2"/>
        <v>0.12689146617580654</v>
      </c>
    </row>
    <row r="18" spans="1:10" x14ac:dyDescent="0.25">
      <c r="A18" s="29" t="s">
        <v>7</v>
      </c>
      <c r="B18" s="12" t="s">
        <v>34</v>
      </c>
      <c r="C18" s="24">
        <v>353</v>
      </c>
      <c r="D18" s="43">
        <f t="shared" si="0"/>
        <v>1.1264998723512891</v>
      </c>
      <c r="E18" s="24">
        <v>3556545</v>
      </c>
      <c r="F18" s="43">
        <f t="shared" si="1"/>
        <v>3.7169398669958982</v>
      </c>
      <c r="G18" s="24">
        <v>248</v>
      </c>
      <c r="H18" s="43">
        <f t="shared" si="2"/>
        <v>0.78253186924144902</v>
      </c>
      <c r="I18" s="24">
        <v>5902163</v>
      </c>
      <c r="J18" s="43">
        <f t="shared" si="2"/>
        <v>5.592524598658847</v>
      </c>
    </row>
    <row r="19" spans="1:10" x14ac:dyDescent="0.25">
      <c r="A19" s="29" t="s">
        <v>8</v>
      </c>
      <c r="B19" s="12" t="s">
        <v>35</v>
      </c>
      <c r="C19" s="24">
        <v>916</v>
      </c>
      <c r="D19" s="43">
        <f t="shared" si="0"/>
        <v>2.9231554761296912</v>
      </c>
      <c r="E19" s="24">
        <v>2164365</v>
      </c>
      <c r="F19" s="43">
        <f t="shared" si="1"/>
        <v>2.2619746285315037</v>
      </c>
      <c r="G19" s="24">
        <v>821</v>
      </c>
      <c r="H19" s="43">
        <f t="shared" si="2"/>
        <v>2.5905591316420549</v>
      </c>
      <c r="I19" s="24">
        <v>2409887</v>
      </c>
      <c r="J19" s="43">
        <f t="shared" si="2"/>
        <v>2.2834598650508591</v>
      </c>
    </row>
    <row r="20" spans="1:10" s="18" customFormat="1" x14ac:dyDescent="0.25">
      <c r="A20" s="29" t="s">
        <v>9</v>
      </c>
      <c r="B20" s="12" t="s">
        <v>36</v>
      </c>
      <c r="C20" s="24">
        <v>15603</v>
      </c>
      <c r="D20" s="43">
        <f t="shared" si="0"/>
        <v>49.792570845034469</v>
      </c>
      <c r="E20" s="24">
        <v>54034777</v>
      </c>
      <c r="F20" s="43">
        <f t="shared" si="1"/>
        <v>56.47166472954315</v>
      </c>
      <c r="G20" s="24">
        <v>16303</v>
      </c>
      <c r="H20" s="43">
        <f t="shared" si="2"/>
        <v>51.442004291303803</v>
      </c>
      <c r="I20" s="24">
        <v>60389497</v>
      </c>
      <c r="J20" s="43">
        <f t="shared" si="2"/>
        <v>57.221352150581851</v>
      </c>
    </row>
    <row r="21" spans="1:10" s="18" customFormat="1" x14ac:dyDescent="0.25">
      <c r="A21" s="29" t="s">
        <v>10</v>
      </c>
      <c r="B21" s="12" t="s">
        <v>37</v>
      </c>
      <c r="C21" s="24">
        <v>1</v>
      </c>
      <c r="D21" s="43">
        <f t="shared" si="0"/>
        <v>3.1912177687005365E-3</v>
      </c>
      <c r="E21" s="24">
        <v>815.7</v>
      </c>
      <c r="F21" s="43">
        <f t="shared" si="1"/>
        <v>8.5248685156761824E-4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258</v>
      </c>
      <c r="D23" s="43">
        <f t="shared" si="0"/>
        <v>0.82333418432473837</v>
      </c>
      <c r="E23" s="24">
        <v>394502</v>
      </c>
      <c r="F23" s="43">
        <f t="shared" si="1"/>
        <v>0.4122934509220651</v>
      </c>
      <c r="G23" s="24">
        <v>208</v>
      </c>
      <c r="H23" s="43">
        <f t="shared" si="2"/>
        <v>0.65631705162186049</v>
      </c>
      <c r="I23" s="24">
        <v>291344</v>
      </c>
      <c r="J23" s="43">
        <f t="shared" si="2"/>
        <v>0.27605955421286454</v>
      </c>
    </row>
    <row r="24" spans="1:10" x14ac:dyDescent="0.25">
      <c r="A24" s="29" t="s">
        <v>13</v>
      </c>
      <c r="B24" s="12" t="s">
        <v>40</v>
      </c>
      <c r="C24" s="24">
        <v>124</v>
      </c>
      <c r="D24" s="43">
        <f t="shared" si="0"/>
        <v>0.39571100331886649</v>
      </c>
      <c r="E24" s="24">
        <v>2145921</v>
      </c>
      <c r="F24" s="43">
        <f t="shared" si="1"/>
        <v>2.2426988316817882</v>
      </c>
      <c r="G24" s="24">
        <v>63</v>
      </c>
      <c r="H24" s="43">
        <f t="shared" si="2"/>
        <v>0.19878833775085195</v>
      </c>
      <c r="I24" s="24">
        <v>385458</v>
      </c>
      <c r="J24" s="43">
        <f t="shared" si="2"/>
        <v>0.36523615948082794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76</v>
      </c>
      <c r="D26" s="43">
        <f t="shared" si="0"/>
        <v>0.24253255042124075</v>
      </c>
      <c r="E26" s="24">
        <v>35577</v>
      </c>
      <c r="F26" s="43">
        <f t="shared" si="1"/>
        <v>3.7181469557706445E-2</v>
      </c>
      <c r="G26" s="24">
        <v>195</v>
      </c>
      <c r="H26" s="43">
        <f t="shared" si="2"/>
        <v>0.61529723589549412</v>
      </c>
      <c r="I26" s="24">
        <v>78110</v>
      </c>
      <c r="J26" s="43">
        <f t="shared" si="2"/>
        <v>7.4012204746165516E-2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144</v>
      </c>
      <c r="D28" s="43">
        <f t="shared" si="0"/>
        <v>0.4595353586928772</v>
      </c>
      <c r="E28" s="24">
        <v>65188</v>
      </c>
      <c r="F28" s="43">
        <f t="shared" si="1"/>
        <v>6.8127881426982825E-2</v>
      </c>
      <c r="G28" s="24">
        <v>141</v>
      </c>
      <c r="H28" s="43">
        <f t="shared" si="2"/>
        <v>0.44490723210904964</v>
      </c>
      <c r="I28" s="24">
        <v>60033</v>
      </c>
      <c r="J28" s="43">
        <f t="shared" si="2"/>
        <v>5.688355764340744E-2</v>
      </c>
    </row>
    <row r="29" spans="1:10" x14ac:dyDescent="0.25">
      <c r="A29" s="30" t="s">
        <v>23</v>
      </c>
      <c r="B29" s="6" t="s">
        <v>45</v>
      </c>
      <c r="C29" s="25">
        <f>SUM(C11:C28)</f>
        <v>29541</v>
      </c>
      <c r="D29" s="44">
        <f>C29/C$35*100</f>
        <v>94.271764105182541</v>
      </c>
      <c r="E29" s="22">
        <f>SUM(E11:E28)+1</f>
        <v>82837260.239999995</v>
      </c>
      <c r="F29" s="44">
        <f>E29/E$35*100</f>
        <v>86.573096940646096</v>
      </c>
      <c r="G29" s="25">
        <f>SUM(G11:G28)</f>
        <v>29648</v>
      </c>
      <c r="H29" s="44">
        <f>G29/G$35*100</f>
        <v>93.550422819639024</v>
      </c>
      <c r="I29" s="22">
        <f>SUM(I11:I28)-1</f>
        <v>89860296</v>
      </c>
      <c r="J29" s="44">
        <f>I29/I$35*100</f>
        <v>85.146058457342704</v>
      </c>
    </row>
    <row r="30" spans="1:10" x14ac:dyDescent="0.25">
      <c r="A30" s="31" t="s">
        <v>22</v>
      </c>
      <c r="B30" s="4" t="s">
        <v>46</v>
      </c>
      <c r="C30" s="24">
        <v>1408</v>
      </c>
      <c r="D30" s="43">
        <f>C30/C$35*100</f>
        <v>4.4932346183303551</v>
      </c>
      <c r="E30" s="24">
        <v>11667624</v>
      </c>
      <c r="F30" s="43">
        <f>E30/E$35*100</f>
        <v>12.193816414165475</v>
      </c>
      <c r="G30" s="24">
        <v>1623</v>
      </c>
      <c r="H30" s="43">
        <f>G30/G$35*100</f>
        <v>5.1211662249148047</v>
      </c>
      <c r="I30" s="24">
        <v>14574104</v>
      </c>
      <c r="J30" s="43">
        <f>I30/I$35*100</f>
        <v>13.809519514017538</v>
      </c>
    </row>
    <row r="31" spans="1:10" x14ac:dyDescent="0.25">
      <c r="A31" s="31" t="s">
        <v>20</v>
      </c>
      <c r="B31" s="5" t="s">
        <v>47</v>
      </c>
      <c r="C31" s="24">
        <v>2</v>
      </c>
      <c r="D31" s="43">
        <f>C31/C$35*100</f>
        <v>6.382435537401073E-3</v>
      </c>
      <c r="E31" s="24">
        <v>30923</v>
      </c>
      <c r="F31" s="43">
        <f>E31/E$35*100</f>
        <v>3.2317581109507727E-2</v>
      </c>
      <c r="G31" s="24">
        <v>5</v>
      </c>
      <c r="H31" s="43">
        <f>G31/G$35*100</f>
        <v>1.5776852202448566E-2</v>
      </c>
      <c r="I31" s="24">
        <v>34074</v>
      </c>
      <c r="J31" s="43">
        <f>I31/I$35*100</f>
        <v>3.2286414857519451E-2</v>
      </c>
    </row>
    <row r="32" spans="1:10" x14ac:dyDescent="0.25">
      <c r="A32" s="31" t="s">
        <v>21</v>
      </c>
      <c r="B32" s="15" t="s">
        <v>48</v>
      </c>
      <c r="C32" s="24">
        <v>385</v>
      </c>
      <c r="D32" s="43">
        <f t="shared" ref="D32:D33" si="3">C32/C$35*100</f>
        <v>1.2286188409497065</v>
      </c>
      <c r="E32" s="24">
        <v>1148954</v>
      </c>
      <c r="F32" s="43">
        <f t="shared" ref="F32:F33" si="4">E32/E$35*100</f>
        <v>1.2007701091774194</v>
      </c>
      <c r="G32" s="24">
        <v>416</v>
      </c>
      <c r="H32" s="43">
        <f t="shared" ref="H32:J33" si="5">G32/G$35*100</f>
        <v>1.312634103243721</v>
      </c>
      <c r="I32" s="24">
        <v>1068175</v>
      </c>
      <c r="J32" s="43">
        <f t="shared" si="5"/>
        <v>1.0121365613203861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1795</v>
      </c>
      <c r="D34" s="41">
        <f>C34/C$35*100</f>
        <v>5.7282358948174616</v>
      </c>
      <c r="E34" s="27">
        <f>SUM(E30:E33)-1</f>
        <v>12847500</v>
      </c>
      <c r="F34" s="41">
        <f>E34/E$35*100</f>
        <v>13.426903059353895</v>
      </c>
      <c r="G34" s="26">
        <f>SUM(G30:G33)</f>
        <v>2044</v>
      </c>
      <c r="H34" s="41">
        <f>G34/G$35*100</f>
        <v>6.4495771803609738</v>
      </c>
      <c r="I34" s="27">
        <f>SUM(I30:I33)</f>
        <v>15676353</v>
      </c>
      <c r="J34" s="41">
        <f>I34/I$35*100</f>
        <v>14.853942490195443</v>
      </c>
    </row>
    <row r="35" spans="1:10" x14ac:dyDescent="0.25">
      <c r="A35" s="16" t="s">
        <v>24</v>
      </c>
      <c r="B35" s="17" t="s">
        <v>51</v>
      </c>
      <c r="C35" s="52">
        <f>C29+C34</f>
        <v>31336</v>
      </c>
      <c r="D35" s="53">
        <v>100</v>
      </c>
      <c r="E35" s="52">
        <f>E29+E34</f>
        <v>95684760.239999995</v>
      </c>
      <c r="F35" s="53">
        <v>100</v>
      </c>
      <c r="G35" s="52">
        <f>G29+G34</f>
        <v>31692</v>
      </c>
      <c r="H35" s="40">
        <v>100</v>
      </c>
      <c r="I35" s="52">
        <f>(I29+I34)-1</f>
        <v>105536648</v>
      </c>
      <c r="J35" s="40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1:A28 A34" numberStoredAsText="1"/>
    <ignoredError sqref="A29:A30 A35" twoDigitTextYear="1" numberStoredAsText="1"/>
    <ignoredError sqref="G29:H29 G34 H34: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2024-05-23T11:48:17Z</cp:lastPrinted>
  <dcterms:created xsi:type="dcterms:W3CDTF">2018-01-08T12:56:16Z</dcterms:created>
  <dcterms:modified xsi:type="dcterms:W3CDTF">2025-12-12T12:00:55Z</dcterms:modified>
</cp:coreProperties>
</file>