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Mjesečni EXCEL\2025\IX - 2025\Jezici\"/>
    </mc:Choice>
  </mc:AlternateContent>
  <xr:revisionPtr revIDLastSave="0" documentId="13_ncr:1_{E168402D-62A7-4500-900E-DDB7AE549423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BiH" sheetId="21" r:id="rId1"/>
    <sheet name="FBiH" sheetId="22" r:id="rId2"/>
    <sheet name="Teritorija FBiH" sheetId="24" state="hidden" r:id="rId3"/>
    <sheet name="RS" sheetId="23" r:id="rId4"/>
    <sheet name="Teritorija RS" sheetId="25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8" i="21" l="1"/>
  <c r="C38" i="21"/>
  <c r="E32" i="22"/>
  <c r="C37" i="22"/>
  <c r="C32" i="22"/>
  <c r="E38" i="23"/>
  <c r="C32" i="23"/>
  <c r="E32" i="23"/>
  <c r="C37" i="23"/>
  <c r="E33" i="22"/>
  <c r="C33" i="22"/>
  <c r="E37" i="22" l="1"/>
  <c r="E34" i="21"/>
  <c r="E35" i="21"/>
  <c r="E36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C14" i="21"/>
  <c r="E14" i="21"/>
  <c r="E37" i="23"/>
  <c r="C38" i="23" l="1"/>
  <c r="C38" i="22"/>
  <c r="E33" i="21"/>
  <c r="E37" i="21" s="1"/>
  <c r="E38" i="22"/>
  <c r="F32" i="22" s="1"/>
  <c r="E32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F18" i="21" l="1"/>
  <c r="F37" i="22"/>
  <c r="F38" i="22" s="1"/>
  <c r="F34" i="23"/>
  <c r="F23" i="23"/>
  <c r="F33" i="23"/>
  <c r="F22" i="23"/>
  <c r="F32" i="23"/>
  <c r="F21" i="23"/>
  <c r="F15" i="23"/>
  <c r="F26" i="23"/>
  <c r="F25" i="23"/>
  <c r="F24" i="23"/>
  <c r="F20" i="23"/>
  <c r="F14" i="23"/>
  <c r="F36" i="23"/>
  <c r="F31" i="23"/>
  <c r="F19" i="23"/>
  <c r="F30" i="23"/>
  <c r="F18" i="23"/>
  <c r="F29" i="23"/>
  <c r="F17" i="23"/>
  <c r="F28" i="23"/>
  <c r="F16" i="23"/>
  <c r="F27" i="23"/>
  <c r="F35" i="23"/>
  <c r="F37" i="23"/>
  <c r="F35" i="22"/>
  <c r="F24" i="22"/>
  <c r="F34" i="22"/>
  <c r="F23" i="22"/>
  <c r="F33" i="22"/>
  <c r="F22" i="22"/>
  <c r="F21" i="22"/>
  <c r="F20" i="22"/>
  <c r="F36" i="22"/>
  <c r="F31" i="22"/>
  <c r="F19" i="22"/>
  <c r="F30" i="22"/>
  <c r="F18" i="22"/>
  <c r="F29" i="22"/>
  <c r="F17" i="22"/>
  <c r="F28" i="22"/>
  <c r="F16" i="22"/>
  <c r="F27" i="22"/>
  <c r="F15" i="22"/>
  <c r="F26" i="22"/>
  <c r="F14" i="22"/>
  <c r="F25" i="22"/>
  <c r="C32" i="21"/>
  <c r="C34" i="21"/>
  <c r="C33" i="21"/>
  <c r="C35" i="21"/>
  <c r="C36" i="21"/>
  <c r="F24" i="21" l="1"/>
  <c r="F25" i="21"/>
  <c r="F38" i="23"/>
  <c r="F34" i="21"/>
  <c r="F28" i="21"/>
  <c r="F22" i="21"/>
  <c r="F16" i="21"/>
  <c r="F21" i="21"/>
  <c r="F14" i="21"/>
  <c r="F26" i="21"/>
  <c r="F29" i="21"/>
  <c r="F35" i="21"/>
  <c r="F36" i="21"/>
  <c r="F17" i="21"/>
  <c r="F15" i="21"/>
  <c r="F30" i="21"/>
  <c r="F19" i="21"/>
  <c r="F23" i="21"/>
  <c r="F31" i="21"/>
  <c r="F20" i="21"/>
  <c r="F37" i="21"/>
  <c r="F33" i="21"/>
  <c r="F27" i="21"/>
  <c r="F32" i="21"/>
  <c r="C37" i="21"/>
  <c r="F38" i="21" l="1"/>
  <c r="D14" i="22"/>
  <c r="D28" i="22" l="1"/>
  <c r="D16" i="22"/>
  <c r="D20" i="22"/>
  <c r="D24" i="22"/>
  <c r="D33" i="22"/>
  <c r="D15" i="22"/>
  <c r="D19" i="22"/>
  <c r="D23" i="22"/>
  <c r="D27" i="22"/>
  <c r="D31" i="22"/>
  <c r="D36" i="22"/>
  <c r="D18" i="22"/>
  <c r="D22" i="22"/>
  <c r="D26" i="22"/>
  <c r="D30" i="22"/>
  <c r="D35" i="22"/>
  <c r="D17" i="22"/>
  <c r="D21" i="22"/>
  <c r="D25" i="22"/>
  <c r="D29" i="22"/>
  <c r="D34" i="22"/>
  <c r="D32" i="22"/>
  <c r="D37" i="22"/>
  <c r="D38" i="22" l="1"/>
  <c r="E28" i="25"/>
  <c r="E33" i="25" l="1"/>
  <c r="E28" i="24" l="1"/>
  <c r="E33" i="24"/>
  <c r="E34" i="24" l="1"/>
  <c r="C33" i="25"/>
  <c r="H32" i="25"/>
  <c r="G32" i="25"/>
  <c r="H31" i="25"/>
  <c r="G31" i="25"/>
  <c r="H30" i="25"/>
  <c r="G30" i="25"/>
  <c r="H29" i="25"/>
  <c r="G29" i="25"/>
  <c r="E34" i="25"/>
  <c r="C28" i="25"/>
  <c r="H27" i="25"/>
  <c r="G27" i="25"/>
  <c r="G26" i="25"/>
  <c r="H25" i="25"/>
  <c r="G25" i="25"/>
  <c r="H24" i="25"/>
  <c r="G24" i="25"/>
  <c r="H23" i="25"/>
  <c r="G23" i="25"/>
  <c r="H22" i="25"/>
  <c r="G22" i="25"/>
  <c r="G21" i="25"/>
  <c r="H20" i="25"/>
  <c r="G20" i="25"/>
  <c r="H19" i="25"/>
  <c r="G19" i="25"/>
  <c r="H18" i="25"/>
  <c r="G18" i="25"/>
  <c r="H17" i="25"/>
  <c r="G17" i="25"/>
  <c r="H16" i="25"/>
  <c r="G16" i="25"/>
  <c r="H15" i="25"/>
  <c r="G15" i="25"/>
  <c r="G14" i="25"/>
  <c r="G13" i="25"/>
  <c r="H12" i="25"/>
  <c r="G12" i="25"/>
  <c r="H11" i="25"/>
  <c r="G11" i="25"/>
  <c r="H10" i="25"/>
  <c r="G10" i="25"/>
  <c r="C33" i="24"/>
  <c r="G32" i="24"/>
  <c r="H31" i="24"/>
  <c r="G31" i="24"/>
  <c r="H30" i="24"/>
  <c r="G30" i="24"/>
  <c r="H29" i="24"/>
  <c r="G29" i="24"/>
  <c r="C28" i="24"/>
  <c r="H27" i="24"/>
  <c r="G27" i="24"/>
  <c r="H26" i="24"/>
  <c r="G26" i="24"/>
  <c r="H25" i="24"/>
  <c r="G25" i="24"/>
  <c r="H24" i="24"/>
  <c r="G24" i="24"/>
  <c r="H23" i="24"/>
  <c r="G23" i="24"/>
  <c r="H22" i="24"/>
  <c r="G22" i="24"/>
  <c r="H21" i="24"/>
  <c r="G21" i="24"/>
  <c r="H20" i="24"/>
  <c r="G20" i="24"/>
  <c r="H19" i="24"/>
  <c r="G19" i="24"/>
  <c r="H18" i="24"/>
  <c r="G18" i="24"/>
  <c r="H17" i="24"/>
  <c r="G17" i="24"/>
  <c r="H16" i="24"/>
  <c r="G16" i="24"/>
  <c r="H15" i="24"/>
  <c r="G15" i="24"/>
  <c r="H14" i="24"/>
  <c r="G14" i="24"/>
  <c r="G13" i="24"/>
  <c r="H12" i="24"/>
  <c r="G12" i="24"/>
  <c r="H11" i="24"/>
  <c r="G11" i="24"/>
  <c r="H10" i="24"/>
  <c r="G10" i="24"/>
  <c r="C34" i="24" l="1"/>
  <c r="D31" i="24" s="1"/>
  <c r="F30" i="24"/>
  <c r="H33" i="25"/>
  <c r="G33" i="25"/>
  <c r="H28" i="25"/>
  <c r="H33" i="24"/>
  <c r="G28" i="25"/>
  <c r="C34" i="25"/>
  <c r="F28" i="25"/>
  <c r="F32" i="24"/>
  <c r="D17" i="24"/>
  <c r="G28" i="24"/>
  <c r="G33" i="24"/>
  <c r="H28" i="24"/>
  <c r="D22" i="24" l="1"/>
  <c r="F19" i="24"/>
  <c r="D14" i="24"/>
  <c r="D32" i="24"/>
  <c r="I32" i="24" s="1"/>
  <c r="D25" i="24"/>
  <c r="D33" i="24"/>
  <c r="F14" i="24"/>
  <c r="D11" i="24"/>
  <c r="D18" i="24"/>
  <c r="D26" i="24"/>
  <c r="D12" i="24"/>
  <c r="D21" i="24"/>
  <c r="D29" i="24"/>
  <c r="D28" i="24"/>
  <c r="D34" i="24" s="1"/>
  <c r="D13" i="24"/>
  <c r="D16" i="24"/>
  <c r="D20" i="24"/>
  <c r="D24" i="24"/>
  <c r="D30" i="24"/>
  <c r="I30" i="24" s="1"/>
  <c r="D10" i="24"/>
  <c r="D15" i="24"/>
  <c r="D19" i="24"/>
  <c r="D23" i="24"/>
  <c r="D27" i="24"/>
  <c r="F10" i="24"/>
  <c r="F27" i="24"/>
  <c r="I27" i="24" s="1"/>
  <c r="F22" i="24"/>
  <c r="F33" i="24"/>
  <c r="F28" i="24"/>
  <c r="F15" i="24"/>
  <c r="F23" i="24"/>
  <c r="I23" i="24" s="1"/>
  <c r="F31" i="24"/>
  <c r="I31" i="24" s="1"/>
  <c r="F18" i="24"/>
  <c r="F26" i="24"/>
  <c r="I26" i="24" s="1"/>
  <c r="F11" i="24"/>
  <c r="F12" i="24"/>
  <c r="F17" i="24"/>
  <c r="I17" i="24" s="1"/>
  <c r="F21" i="24"/>
  <c r="I21" i="24" s="1"/>
  <c r="F25" i="24"/>
  <c r="I25" i="24" s="1"/>
  <c r="F29" i="24"/>
  <c r="F13" i="24"/>
  <c r="F16" i="24"/>
  <c r="I16" i="24" s="1"/>
  <c r="F20" i="24"/>
  <c r="I20" i="24" s="1"/>
  <c r="F24" i="24"/>
  <c r="I24" i="24" s="1"/>
  <c r="G34" i="25"/>
  <c r="D31" i="25"/>
  <c r="D29" i="25"/>
  <c r="D27" i="25"/>
  <c r="D26" i="25"/>
  <c r="D24" i="25"/>
  <c r="D22" i="25"/>
  <c r="D21" i="25"/>
  <c r="D19" i="25"/>
  <c r="D17" i="25"/>
  <c r="D15" i="25"/>
  <c r="D14" i="25"/>
  <c r="D13" i="25"/>
  <c r="D11" i="25"/>
  <c r="D33" i="25"/>
  <c r="D32" i="25"/>
  <c r="D30" i="25"/>
  <c r="D25" i="25"/>
  <c r="D23" i="25"/>
  <c r="D20" i="25"/>
  <c r="D18" i="25"/>
  <c r="D16" i="25"/>
  <c r="D12" i="25"/>
  <c r="D10" i="25"/>
  <c r="D28" i="25"/>
  <c r="D34" i="25" s="1"/>
  <c r="F32" i="25"/>
  <c r="I32" i="25" s="1"/>
  <c r="F30" i="25"/>
  <c r="F25" i="25"/>
  <c r="F23" i="25"/>
  <c r="I23" i="25" s="1"/>
  <c r="F20" i="25"/>
  <c r="I20" i="25" s="1"/>
  <c r="F18" i="25"/>
  <c r="I18" i="25" s="1"/>
  <c r="F16" i="25"/>
  <c r="F12" i="25"/>
  <c r="F10" i="25"/>
  <c r="F33" i="25"/>
  <c r="I33" i="25" s="1"/>
  <c r="F31" i="25"/>
  <c r="F29" i="25"/>
  <c r="I29" i="25" s="1"/>
  <c r="F27" i="25"/>
  <c r="I27" i="25" s="1"/>
  <c r="F26" i="25"/>
  <c r="F24" i="25"/>
  <c r="F22" i="25"/>
  <c r="I22" i="25" s="1"/>
  <c r="F21" i="25"/>
  <c r="I21" i="25" s="1"/>
  <c r="F19" i="25"/>
  <c r="I19" i="25" s="1"/>
  <c r="F17" i="25"/>
  <c r="F15" i="25"/>
  <c r="F14" i="25"/>
  <c r="F13" i="25"/>
  <c r="F11" i="25"/>
  <c r="G34" i="24"/>
  <c r="I24" i="25" l="1"/>
  <c r="I25" i="25"/>
  <c r="I26" i="25"/>
  <c r="I30" i="25"/>
  <c r="I11" i="25"/>
  <c r="I13" i="25"/>
  <c r="I14" i="25"/>
  <c r="I15" i="25"/>
  <c r="I13" i="24"/>
  <c r="I18" i="24"/>
  <c r="I31" i="25"/>
  <c r="I14" i="24"/>
  <c r="I10" i="25"/>
  <c r="I12" i="25"/>
  <c r="I17" i="25"/>
  <c r="I16" i="25"/>
  <c r="I33" i="24"/>
  <c r="I22" i="24"/>
  <c r="I19" i="24"/>
  <c r="I11" i="24"/>
  <c r="I28" i="24"/>
  <c r="I29" i="24"/>
  <c r="I12" i="24"/>
  <c r="I15" i="24"/>
  <c r="I10" i="24"/>
  <c r="F34" i="24"/>
  <c r="F34" i="25"/>
  <c r="I28" i="25"/>
  <c r="D14" i="21" l="1"/>
  <c r="D33" i="21" l="1"/>
  <c r="D18" i="21"/>
  <c r="D26" i="21"/>
  <c r="D30" i="21"/>
  <c r="D34" i="21"/>
  <c r="D36" i="21"/>
  <c r="D15" i="21"/>
  <c r="D17" i="21"/>
  <c r="D19" i="21"/>
  <c r="D21" i="21"/>
  <c r="D23" i="21"/>
  <c r="D25" i="21"/>
  <c r="D27" i="21"/>
  <c r="D29" i="21"/>
  <c r="D31" i="21"/>
  <c r="D35" i="21"/>
  <c r="D37" i="21"/>
  <c r="D16" i="21"/>
  <c r="D20" i="21"/>
  <c r="D22" i="21"/>
  <c r="D24" i="21"/>
  <c r="D28" i="21"/>
  <c r="D32" i="21"/>
  <c r="D38" i="21" l="1"/>
  <c r="D36" i="23" l="1"/>
  <c r="D34" i="23"/>
  <c r="D30" i="23"/>
  <c r="D28" i="23"/>
  <c r="D26" i="23"/>
  <c r="D24" i="23"/>
  <c r="D22" i="23"/>
  <c r="D20" i="23"/>
  <c r="D18" i="23"/>
  <c r="D16" i="23"/>
  <c r="D14" i="23"/>
  <c r="D35" i="23"/>
  <c r="D33" i="23"/>
  <c r="D31" i="23"/>
  <c r="D29" i="23"/>
  <c r="D27" i="23"/>
  <c r="D25" i="23"/>
  <c r="D23" i="23"/>
  <c r="D21" i="23"/>
  <c r="D19" i="23"/>
  <c r="D17" i="23"/>
  <c r="D15" i="23"/>
  <c r="D32" i="23"/>
  <c r="D37" i="23"/>
  <c r="D38" i="23" l="1"/>
</calcChain>
</file>

<file path=xl/sharedStrings.xml><?xml version="1.0" encoding="utf-8"?>
<sst xmlns="http://schemas.openxmlformats.org/spreadsheetml/2006/main" count="328" uniqueCount="73">
  <si>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</si>
  <si>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</si>
  <si>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</si>
  <si>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</si>
  <si>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</si>
  <si>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</si>
  <si>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</si>
  <si>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</si>
  <si>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</si>
  <si>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</si>
  <si>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</si>
  <si>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</si>
  <si>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</si>
  <si>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</si>
  <si>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</si>
  <si>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</si>
  <si>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</si>
  <si>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</si>
  <si>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</si>
  <si>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</si>
  <si>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</si>
  <si>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</si>
  <si>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</si>
  <si>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</si>
  <si>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</si>
  <si>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</si>
  <si>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 xml:space="preserve"> (%)</t>
  </si>
  <si>
    <t>-</t>
  </si>
  <si>
    <t>I-VI-2019</t>
  </si>
  <si>
    <t>PREMIJA PO VRSTAMA OSIGURANJA U BOSNI I HERCEGOVINI</t>
  </si>
  <si>
    <t>PREMIJA PO VRSTAMA OSIGURANJA U FEDERACIJI BOSNE I HERCEGOVINE</t>
  </si>
  <si>
    <t>PREMIJA PO VRSTAMA OSIGURANJA U REPUBLICI SRPSKOJ</t>
  </si>
  <si>
    <t>Šifra</t>
  </si>
  <si>
    <t>Vrsta osiguranja</t>
  </si>
  <si>
    <t>Premija</t>
  </si>
  <si>
    <t>Udio</t>
  </si>
  <si>
    <t>Životno i neživotno osiguranje</t>
  </si>
  <si>
    <t>Promjena iznosa premije</t>
  </si>
  <si>
    <t>Promjena udjela</t>
  </si>
  <si>
    <t xml:space="preserve"> Apsolutno (KM)</t>
  </si>
  <si>
    <t>Relativno (%)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</si>
  <si>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</si>
  <si>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</si>
  <si>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</si>
  <si>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</si>
  <si>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</si>
  <si>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</si>
  <si>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</si>
  <si>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</si>
  <si>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</si>
  <si>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</si>
  <si>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</si>
  <si>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</si>
  <si>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</si>
  <si>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</si>
  <si>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</si>
  <si>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</si>
  <si>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</si>
  <si>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</si>
  <si>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</si>
  <si>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</si>
  <si>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</si>
  <si>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</si>
  <si>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</si>
  <si>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</si>
  <si>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</si>
  <si>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I-VI-2020</t>
  </si>
  <si>
    <t>*Podaci su dati na osnovu nerevidiranih izvještaja društava sa sjedištem u Republici Srpskoj.</t>
  </si>
  <si>
    <t>PREMIJA PO VRSTAMA OSIGURANJA U REPUBLICI SRPSKOJ*</t>
  </si>
  <si>
    <t>PREMIJA PO VRSTAMA OSIGURANJA U FEDERACIJI BOSNE I HERCEGOVINE*</t>
  </si>
  <si>
    <t>*Podaci su dati na osnovu nerevidiranih izvještaja društava sa sjedištem u Federaciji Bosne i Hercegovine.</t>
  </si>
  <si>
    <t>I-IX-2024</t>
  </si>
  <si>
    <t>I-IX-2025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</si>
</sst>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[$-1141A]#,##0;\(#,##0\)"/>
    <numFmt numFmtId="168" formatCode="\+#,##0_ ;\-#,##0\ "/>
  </numFmts>
  <fonts count="4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0"/>
      <name val="Cambria"/>
      <family val="1"/>
      <charset val="238"/>
      <scheme val="maj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mbria"/>
      <family val="1"/>
      <scheme val="major"/>
    </font>
    <font>
      <b/>
      <sz val="10"/>
      <name val="Cambria"/>
      <family val="1"/>
      <charset val="238"/>
      <scheme val="major"/>
    </font>
  </fonts>
  <fills count="2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2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theme="1" tint="4.9989318521683403E-2"/>
      </bottom>
      <diagonal/>
    </border>
    <border>
      <left style="medium">
        <color indexed="64"/>
      </left>
      <right/>
      <top style="medium">
        <color theme="1" tint="4.9989318521683403E-2"/>
      </top>
      <bottom/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theme="1" tint="4.9989318521683403E-2"/>
      </top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7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3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18" applyNumberFormat="0" applyAlignment="0" applyProtection="0"/>
    <xf numFmtId="0" fontId="18" fillId="24" borderId="19" applyNumberFormat="0" applyAlignment="0" applyProtection="0"/>
    <xf numFmtId="166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8" applyNumberFormat="0" applyAlignment="0" applyProtection="0"/>
    <xf numFmtId="0" fontId="28" fillId="0" borderId="23" applyNumberFormat="0" applyFill="0" applyAlignment="0" applyProtection="0"/>
    <xf numFmtId="0" fontId="21" fillId="0" borderId="0"/>
    <xf numFmtId="0" fontId="29" fillId="2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19" fillId="26" borderId="24" applyNumberFormat="0" applyFont="0" applyAlignment="0" applyProtection="0"/>
    <xf numFmtId="0" fontId="31" fillId="23" borderId="25" applyNumberFormat="0" applyAlignment="0" applyProtection="0"/>
    <xf numFmtId="0" fontId="21" fillId="0" borderId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3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33" applyNumberFormat="0" applyFill="0" applyAlignment="0" applyProtection="0"/>
    <xf numFmtId="0" fontId="31" fillId="23" borderId="32" applyNumberFormat="0" applyAlignment="0" applyProtection="0"/>
    <xf numFmtId="0" fontId="17" fillId="23" borderId="27" applyNumberFormat="0" applyAlignment="0" applyProtection="0"/>
    <xf numFmtId="0" fontId="27" fillId="10" borderId="27" applyNumberFormat="0" applyAlignment="0" applyProtection="0"/>
    <xf numFmtId="0" fontId="27" fillId="10" borderId="31" applyNumberFormat="0" applyAlignment="0" applyProtection="0"/>
    <xf numFmtId="0" fontId="17" fillId="23" borderId="31" applyNumberFormat="0" applyAlignment="0" applyProtection="0"/>
    <xf numFmtId="0" fontId="19" fillId="26" borderId="28" applyNumberFormat="0" applyFont="0" applyAlignment="0" applyProtection="0"/>
    <xf numFmtId="0" fontId="31" fillId="23" borderId="29" applyNumberFormat="0" applyAlignment="0" applyProtection="0"/>
    <xf numFmtId="0" fontId="33" fillId="0" borderId="30" applyNumberFormat="0" applyFill="0" applyAlignment="0" applyProtection="0"/>
    <xf numFmtId="0" fontId="1" fillId="0" borderId="0"/>
    <xf numFmtId="0" fontId="19" fillId="26" borderId="37" applyNumberFormat="0" applyFont="0" applyAlignment="0" applyProtection="0"/>
    <xf numFmtId="0" fontId="19" fillId="26" borderId="41" applyNumberFormat="0" applyFont="0" applyAlignment="0" applyProtection="0"/>
    <xf numFmtId="0" fontId="33" fillId="0" borderId="44" applyNumberFormat="0" applyFill="0" applyAlignment="0" applyProtection="0"/>
    <xf numFmtId="0" fontId="17" fillId="23" borderId="42" applyNumberFormat="0" applyAlignment="0" applyProtection="0"/>
    <xf numFmtId="0" fontId="17" fillId="23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1" fillId="0" borderId="0"/>
    <xf numFmtId="0" fontId="17" fillId="23" borderId="34" applyNumberFormat="0" applyAlignment="0" applyProtection="0"/>
    <xf numFmtId="0" fontId="17" fillId="23" borderId="34" applyNumberFormat="0" applyAlignment="0" applyProtection="0"/>
    <xf numFmtId="0" fontId="27" fillId="10" borderId="34" applyNumberFormat="0" applyAlignment="0" applyProtection="0"/>
    <xf numFmtId="0" fontId="27" fillId="10" borderId="34" applyNumberFormat="0" applyAlignment="0" applyProtection="0"/>
    <xf numFmtId="0" fontId="33" fillId="0" borderId="44" applyNumberFormat="0" applyFill="0" applyAlignment="0" applyProtection="0"/>
    <xf numFmtId="9" fontId="6" fillId="0" borderId="0" applyFont="0" applyFill="0" applyBorder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23" borderId="38" applyNumberFormat="0" applyAlignment="0" applyProtection="0"/>
    <xf numFmtId="0" fontId="17" fillId="23" borderId="38" applyNumberFormat="0" applyAlignment="0" applyProtection="0"/>
    <xf numFmtId="0" fontId="27" fillId="10" borderId="38" applyNumberFormat="0" applyAlignment="0" applyProtection="0"/>
    <xf numFmtId="0" fontId="27" fillId="10" borderId="38" applyNumberFormat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6" fillId="0" borderId="0"/>
    <xf numFmtId="0" fontId="21" fillId="0" borderId="0"/>
  </cellStyleXfs>
  <cellXfs count="95">
    <xf numFmtId="0" fontId="0" fillId="0" borderId="0" xfId="0"/>
    <xf numFmtId="0" fontId="8" fillId="0" borderId="0" xfId="0" applyFont="1"/>
    <xf numFmtId="0" fontId="5" fillId="0" borderId="0" xfId="0" applyFont="1"/>
    <xf numFmtId="0" fontId="3" fillId="0" borderId="1" xfId="2" applyFont="1" applyBorder="1" applyAlignment="1">
      <alignment horizontal="left" vertical="center"/>
    </xf>
    <xf numFmtId="0" fontId="3" fillId="0" borderId="1" xfId="2" applyFont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3" borderId="9" xfId="0" applyFont="1" applyFill="1" applyBorder="1"/>
    <xf numFmtId="0" fontId="9" fillId="3" borderId="14" xfId="0" applyFont="1" applyFill="1" applyBorder="1" applyAlignment="1">
      <alignment horizontal="left"/>
    </xf>
    <xf numFmtId="0" fontId="3" fillId="0" borderId="1" xfId="2" applyFont="1" applyBorder="1" applyAlignment="1">
      <alignment vertical="center" wrapText="1" shrinkToFit="1"/>
    </xf>
    <xf numFmtId="49" fontId="4" fillId="4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 wrapText="1"/>
    </xf>
    <xf numFmtId="49" fontId="3" fillId="0" borderId="16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 shrinkToFit="1"/>
    </xf>
    <xf numFmtId="4" fontId="3" fillId="0" borderId="3" xfId="0" applyNumberFormat="1" applyFont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right" vertical="center"/>
    </xf>
    <xf numFmtId="4" fontId="11" fillId="3" borderId="0" xfId="0" applyNumberFormat="1" applyFont="1" applyFill="1" applyAlignment="1">
      <alignment horizontal="right" vertical="center"/>
    </xf>
    <xf numFmtId="3" fontId="12" fillId="4" borderId="6" xfId="0" applyNumberFormat="1" applyFont="1" applyFill="1" applyBorder="1" applyAlignment="1">
      <alignment horizontal="right" vertical="center"/>
    </xf>
    <xf numFmtId="164" fontId="11" fillId="0" borderId="0" xfId="0" applyNumberFormat="1" applyFont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3" borderId="4" xfId="0" applyNumberFormat="1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164" fontId="12" fillId="2" borderId="6" xfId="0" applyNumberFormat="1" applyFont="1" applyFill="1" applyBorder="1" applyAlignment="1">
      <alignment horizontal="right" vertical="center"/>
    </xf>
    <xf numFmtId="0" fontId="3" fillId="0" borderId="0" xfId="0" applyFont="1"/>
    <xf numFmtId="4" fontId="0" fillId="0" borderId="0" xfId="0" applyNumberFormat="1"/>
    <xf numFmtId="164" fontId="9" fillId="3" borderId="1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right"/>
    </xf>
    <xf numFmtId="4" fontId="36" fillId="0" borderId="0" xfId="0" applyNumberFormat="1" applyFont="1"/>
    <xf numFmtId="4" fontId="35" fillId="0" borderId="0" xfId="0" applyNumberFormat="1" applyFont="1"/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9" fillId="3" borderId="8" xfId="0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4" fontId="39" fillId="3" borderId="2" xfId="0" applyNumberFormat="1" applyFont="1" applyFill="1" applyBorder="1" applyAlignment="1">
      <alignment horizontal="right" vertical="center"/>
    </xf>
    <xf numFmtId="167" fontId="38" fillId="0" borderId="0" xfId="0" applyNumberFormat="1" applyFont="1" applyAlignment="1">
      <alignment vertical="top" wrapText="1" readingOrder="1"/>
    </xf>
    <xf numFmtId="3" fontId="0" fillId="0" borderId="0" xfId="0" applyNumberFormat="1"/>
    <xf numFmtId="3" fontId="37" fillId="0" borderId="0" xfId="1" applyNumberFormat="1" applyFont="1" applyAlignment="1">
      <alignment horizontal="right" vertical="center"/>
    </xf>
    <xf numFmtId="3" fontId="11" fillId="0" borderId="0" xfId="0" applyNumberFormat="1" applyFont="1" applyAlignment="1">
      <alignment horizontal="right" vertical="center" wrapText="1"/>
    </xf>
    <xf numFmtId="3" fontId="11" fillId="3" borderId="2" xfId="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3" fontId="11" fillId="3" borderId="0" xfId="0" applyNumberFormat="1" applyFont="1" applyFill="1" applyAlignment="1">
      <alignment horizontal="right" vertical="center"/>
    </xf>
    <xf numFmtId="168" fontId="11" fillId="0" borderId="0" xfId="0" applyNumberFormat="1" applyFont="1" applyAlignment="1">
      <alignment horizontal="right" vertical="center" wrapText="1"/>
    </xf>
    <xf numFmtId="168" fontId="39" fillId="3" borderId="2" xfId="0" applyNumberFormat="1" applyFont="1" applyFill="1" applyBorder="1" applyAlignment="1">
      <alignment horizontal="right" vertical="center"/>
    </xf>
    <xf numFmtId="168" fontId="11" fillId="3" borderId="0" xfId="0" applyNumberFormat="1" applyFont="1" applyFill="1" applyAlignment="1">
      <alignment horizontal="right" vertical="center"/>
    </xf>
    <xf numFmtId="168" fontId="12" fillId="2" borderId="6" xfId="0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 vertical="center"/>
    </xf>
    <xf numFmtId="164" fontId="39" fillId="3" borderId="2" xfId="0" applyNumberFormat="1" applyFont="1" applyFill="1" applyBorder="1" applyAlignment="1">
      <alignment horizontal="right" vertical="center"/>
    </xf>
    <xf numFmtId="0" fontId="9" fillId="3" borderId="0" xfId="0" applyFont="1" applyFill="1" applyAlignment="1">
      <alignment horizontal="center" vertical="center" wrapText="1"/>
    </xf>
    <xf numFmtId="3" fontId="40" fillId="0" borderId="0" xfId="0" applyNumberFormat="1" applyFont="1"/>
    <xf numFmtId="4" fontId="41" fillId="0" borderId="0" xfId="0" applyNumberFormat="1" applyFont="1"/>
    <xf numFmtId="0" fontId="9" fillId="3" borderId="45" xfId="0" applyFont="1" applyFill="1" applyBorder="1" applyAlignment="1">
      <alignment vertical="center"/>
    </xf>
    <xf numFmtId="0" fontId="10" fillId="3" borderId="46" xfId="0" applyFont="1" applyFill="1" applyBorder="1"/>
    <xf numFmtId="0" fontId="9" fillId="3" borderId="48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vertical="center"/>
    </xf>
    <xf numFmtId="0" fontId="9" fillId="3" borderId="51" xfId="0" applyFont="1" applyFill="1" applyBorder="1" applyAlignment="1">
      <alignment horizontal="left"/>
    </xf>
    <xf numFmtId="0" fontId="9" fillId="3" borderId="51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vertical="center"/>
    </xf>
    <xf numFmtId="49" fontId="3" fillId="0" borderId="54" xfId="0" applyNumberFormat="1" applyFont="1" applyBorder="1" applyAlignment="1">
      <alignment horizontal="center" vertical="center"/>
    </xf>
    <xf numFmtId="4" fontId="3" fillId="0" borderId="48" xfId="0" applyNumberFormat="1" applyFont="1" applyBorder="1" applyAlignment="1">
      <alignment horizontal="center" vertical="center"/>
    </xf>
    <xf numFmtId="49" fontId="3" fillId="0" borderId="48" xfId="0" applyNumberFormat="1" applyFont="1" applyBorder="1" applyAlignment="1">
      <alignment horizontal="center" vertical="center"/>
    </xf>
    <xf numFmtId="49" fontId="4" fillId="3" borderId="55" xfId="0" applyNumberFormat="1" applyFont="1" applyFill="1" applyBorder="1" applyAlignment="1">
      <alignment horizontal="center" vertical="center"/>
    </xf>
    <xf numFmtId="49" fontId="3" fillId="0" borderId="48" xfId="2" applyNumberFormat="1" applyFont="1" applyBorder="1" applyAlignment="1">
      <alignment horizontal="center" vertical="center" shrinkToFit="1"/>
    </xf>
    <xf numFmtId="164" fontId="9" fillId="3" borderId="52" xfId="0" applyNumberFormat="1" applyFont="1" applyFill="1" applyBorder="1" applyAlignment="1">
      <alignment horizontal="center" vertical="center" wrapText="1"/>
    </xf>
    <xf numFmtId="3" fontId="12" fillId="4" borderId="7" xfId="0" applyNumberFormat="1" applyFont="1" applyFill="1" applyBorder="1" applyAlignment="1">
      <alignment horizontal="right" vertical="center"/>
    </xf>
    <xf numFmtId="4" fontId="11" fillId="3" borderId="1" xfId="0" applyNumberFormat="1" applyFont="1" applyFill="1" applyBorder="1" applyAlignment="1">
      <alignment horizontal="right" vertical="center"/>
    </xf>
    <xf numFmtId="49" fontId="4" fillId="4" borderId="58" xfId="0" applyNumberFormat="1" applyFont="1" applyFill="1" applyBorder="1" applyAlignment="1">
      <alignment horizontal="center" vertical="center"/>
    </xf>
    <xf numFmtId="0" fontId="2" fillId="4" borderId="59" xfId="0" applyFont="1" applyFill="1" applyBorder="1" applyAlignment="1">
      <alignment vertical="center" wrapText="1"/>
    </xf>
    <xf numFmtId="3" fontId="12" fillId="4" borderId="60" xfId="0" applyNumberFormat="1" applyFont="1" applyFill="1" applyBorder="1" applyAlignment="1">
      <alignment horizontal="right" vertical="center"/>
    </xf>
    <xf numFmtId="0" fontId="42" fillId="0" borderId="0" xfId="0" applyFont="1" applyAlignment="1">
      <alignment horizontal="left"/>
    </xf>
    <xf numFmtId="0" fontId="43" fillId="0" borderId="0" xfId="0" applyFont="1"/>
    <xf numFmtId="2" fontId="11" fillId="0" borderId="56" xfId="0" applyNumberFormat="1" applyFont="1" applyBorder="1" applyAlignment="1">
      <alignment horizontal="right" vertical="center" wrapText="1"/>
    </xf>
    <xf numFmtId="2" fontId="11" fillId="0" borderId="1" xfId="0" applyNumberFormat="1" applyFont="1" applyBorder="1" applyAlignment="1">
      <alignment horizontal="right" vertical="center" wrapText="1"/>
    </xf>
    <xf numFmtId="2" fontId="11" fillId="3" borderId="4" xfId="0" applyNumberFormat="1" applyFont="1" applyFill="1" applyBorder="1" applyAlignment="1">
      <alignment horizontal="right" vertical="center"/>
    </xf>
    <xf numFmtId="2" fontId="11" fillId="0" borderId="57" xfId="0" applyNumberFormat="1" applyFont="1" applyBorder="1" applyAlignment="1">
      <alignment horizontal="right" vertical="center" wrapText="1"/>
    </xf>
    <xf numFmtId="2" fontId="11" fillId="3" borderId="1" xfId="0" applyNumberFormat="1" applyFont="1" applyFill="1" applyBorder="1" applyAlignment="1">
      <alignment horizontal="right" vertical="center"/>
    </xf>
    <xf numFmtId="3" fontId="11" fillId="0" borderId="0" xfId="0" applyNumberFormat="1" applyFont="1"/>
    <xf numFmtId="164" fontId="9" fillId="3" borderId="51" xfId="0" applyNumberFormat="1" applyFont="1" applyFill="1" applyBorder="1" applyAlignment="1">
      <alignment horizontal="center" vertical="center" wrapText="1"/>
    </xf>
    <xf numFmtId="3" fontId="0" fillId="0" borderId="61" xfId="0" applyNumberFormat="1" applyBorder="1"/>
    <xf numFmtId="3" fontId="44" fillId="4" borderId="6" xfId="0" applyNumberFormat="1" applyFont="1" applyFill="1" applyBorder="1" applyAlignment="1">
      <alignment horizontal="right" vertical="center"/>
    </xf>
    <xf numFmtId="3" fontId="44" fillId="4" borderId="59" xfId="0" applyNumberFormat="1" applyFont="1" applyFill="1" applyBorder="1" applyAlignment="1">
      <alignment horizontal="right" vertical="center"/>
    </xf>
    <xf numFmtId="3" fontId="44" fillId="4" borderId="7" xfId="0" applyNumberFormat="1" applyFont="1" applyFill="1" applyBorder="1" applyAlignment="1">
      <alignment horizontal="right" vertical="center"/>
    </xf>
    <xf numFmtId="0" fontId="9" fillId="3" borderId="46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</cellXfs>
  <cellStyles count="278">
    <cellStyle name="20% - Accent1 2" xfId="11" xr:uid="{00000000-0005-0000-0000-000000000000}"/>
    <cellStyle name="20% - Accent2 2" xfId="12" xr:uid="{00000000-0005-0000-0000-000001000000}"/>
    <cellStyle name="20% - Accent3 2" xfId="13" xr:uid="{00000000-0005-0000-0000-000002000000}"/>
    <cellStyle name="20% - Accent4 2" xfId="14" xr:uid="{00000000-0005-0000-0000-000003000000}"/>
    <cellStyle name="20% - Accent5 2" xfId="15" xr:uid="{00000000-0005-0000-0000-000004000000}"/>
    <cellStyle name="20% - Accent6 2" xfId="16" xr:uid="{00000000-0005-0000-0000-000005000000}"/>
    <cellStyle name="40% - Accent1 2" xfId="17" xr:uid="{00000000-0005-0000-0000-000006000000}"/>
    <cellStyle name="40% - Accent2 2" xfId="18" xr:uid="{00000000-0005-0000-0000-000007000000}"/>
    <cellStyle name="40% - Accent3 2" xfId="19" xr:uid="{00000000-0005-0000-0000-000008000000}"/>
    <cellStyle name="40% - Accent4 2" xfId="20" xr:uid="{00000000-0005-0000-0000-000009000000}"/>
    <cellStyle name="40% - Accent5 2" xfId="21" xr:uid="{00000000-0005-0000-0000-00000A000000}"/>
    <cellStyle name="40% - Accent6 2" xfId="22" xr:uid="{00000000-0005-0000-0000-00000B000000}"/>
    <cellStyle name="60% - Accent1 2" xfId="23" xr:uid="{00000000-0005-0000-0000-00000C000000}"/>
    <cellStyle name="60% - Accent2 2" xfId="24" xr:uid="{00000000-0005-0000-0000-00000D000000}"/>
    <cellStyle name="60% - Accent3 2" xfId="25" xr:uid="{00000000-0005-0000-0000-00000E000000}"/>
    <cellStyle name="60% - Accent4 2" xfId="26" xr:uid="{00000000-0005-0000-0000-00000F000000}"/>
    <cellStyle name="60% - Accent5 2" xfId="27" xr:uid="{00000000-0005-0000-0000-000010000000}"/>
    <cellStyle name="60% - Accent6 2" xfId="28" xr:uid="{00000000-0005-0000-0000-000011000000}"/>
    <cellStyle name="Accent1 2" xfId="29" xr:uid="{00000000-0005-0000-0000-000012000000}"/>
    <cellStyle name="Accent2 2" xfId="30" xr:uid="{00000000-0005-0000-0000-000013000000}"/>
    <cellStyle name="Accent3 2" xfId="31" xr:uid="{00000000-0005-0000-0000-000014000000}"/>
    <cellStyle name="Accent4 2" xfId="32" xr:uid="{00000000-0005-0000-0000-000015000000}"/>
    <cellStyle name="Accent5 2" xfId="33" xr:uid="{00000000-0005-0000-0000-000016000000}"/>
    <cellStyle name="Accent6 2" xfId="34" xr:uid="{00000000-0005-0000-0000-000017000000}"/>
    <cellStyle name="Bad 2" xfId="35" xr:uid="{00000000-0005-0000-0000-000018000000}"/>
    <cellStyle name="Calculation 2" xfId="36" xr:uid="{00000000-0005-0000-0000-000019000000}"/>
    <cellStyle name="Calculation 2 2" xfId="247" xr:uid="{00000000-0005-0000-0000-00001A000000}"/>
    <cellStyle name="Calculation 2 3" xfId="269" xr:uid="{00000000-0005-0000-0000-00001B000000}"/>
    <cellStyle name="Calculation 2 4" xfId="240" xr:uid="{00000000-0005-0000-0000-00001C000000}"/>
    <cellStyle name="Calculation 3" xfId="228" xr:uid="{00000000-0005-0000-0000-00001D000000}"/>
    <cellStyle name="Calculation 3 2" xfId="246" xr:uid="{00000000-0005-0000-0000-00001E000000}"/>
    <cellStyle name="Calculation 3 3" xfId="268" xr:uid="{00000000-0005-0000-0000-00001F000000}"/>
    <cellStyle name="Calculation 3 4" xfId="239" xr:uid="{00000000-0005-0000-0000-000020000000}"/>
    <cellStyle name="Calculation 4" xfId="231" xr:uid="{00000000-0005-0000-0000-000021000000}"/>
    <cellStyle name="Check Cell 2" xfId="37" xr:uid="{00000000-0005-0000-0000-000022000000}"/>
    <cellStyle name="Comma 2" xfId="38" xr:uid="{00000000-0005-0000-0000-000023000000}"/>
    <cellStyle name="Euro" xfId="39" xr:uid="{00000000-0005-0000-0000-000024000000}"/>
    <cellStyle name="Explanatory Text 2" xfId="40" xr:uid="{00000000-0005-0000-0000-000025000000}"/>
    <cellStyle name="Good 2" xfId="41" xr:uid="{00000000-0005-0000-0000-000026000000}"/>
    <cellStyle name="Heading 1 2" xfId="42" xr:uid="{00000000-0005-0000-0000-000027000000}"/>
    <cellStyle name="Heading 2 2" xfId="43" xr:uid="{00000000-0005-0000-0000-000028000000}"/>
    <cellStyle name="Heading 3 2" xfId="44" xr:uid="{00000000-0005-0000-0000-000029000000}"/>
    <cellStyle name="Heading 4 2" xfId="45" xr:uid="{00000000-0005-0000-0000-00002A000000}"/>
    <cellStyle name="Input 2" xfId="46" xr:uid="{00000000-0005-0000-0000-00002B000000}"/>
    <cellStyle name="Input 2 2" xfId="249" xr:uid="{00000000-0005-0000-0000-00002C000000}"/>
    <cellStyle name="Input 2 3" xfId="271" xr:uid="{00000000-0005-0000-0000-00002D000000}"/>
    <cellStyle name="Input 2 4" xfId="244" xr:uid="{00000000-0005-0000-0000-00002E000000}"/>
    <cellStyle name="Input 3" xfId="229" xr:uid="{00000000-0005-0000-0000-00002F000000}"/>
    <cellStyle name="Input 3 2" xfId="248" xr:uid="{00000000-0005-0000-0000-000030000000}"/>
    <cellStyle name="Input 3 3" xfId="270" xr:uid="{00000000-0005-0000-0000-000031000000}"/>
    <cellStyle name="Input 3 4" xfId="242" xr:uid="{00000000-0005-0000-0000-000032000000}"/>
    <cellStyle name="Input 4" xfId="230" xr:uid="{00000000-0005-0000-0000-000033000000}"/>
    <cellStyle name="Linked Cell 2" xfId="47" xr:uid="{00000000-0005-0000-0000-000034000000}"/>
    <cellStyle name="MAND_x000d_CHECK.COMMAND_x000e_RENAME.COMMAND_x0008_SHOW.BAR_x000b_DELETE.MENU_x000e_DELETE.COMMAND_x000e_GET.CHA" xfId="48" xr:uid="{00000000-0005-0000-0000-000035000000}"/>
    <cellStyle name="Neutral 2" xfId="49" xr:uid="{00000000-0005-0000-0000-000036000000}"/>
    <cellStyle name="Normal 10" xfId="50" xr:uid="{00000000-0005-0000-0000-000038000000}"/>
    <cellStyle name="Normal 100" xfId="51" xr:uid="{00000000-0005-0000-0000-000039000000}"/>
    <cellStyle name="Normal 101" xfId="52" xr:uid="{00000000-0005-0000-0000-00003A000000}"/>
    <cellStyle name="Normal 102" xfId="53" xr:uid="{00000000-0005-0000-0000-00003B000000}"/>
    <cellStyle name="Normal 103" xfId="54" xr:uid="{00000000-0005-0000-0000-00003C000000}"/>
    <cellStyle name="Normal 104" xfId="55" xr:uid="{00000000-0005-0000-0000-00003D000000}"/>
    <cellStyle name="Normal 105" xfId="56" xr:uid="{00000000-0005-0000-0000-00003E000000}"/>
    <cellStyle name="Normal 106" xfId="57" xr:uid="{00000000-0005-0000-0000-00003F000000}"/>
    <cellStyle name="Normal 107" xfId="58" xr:uid="{00000000-0005-0000-0000-000040000000}"/>
    <cellStyle name="Normal 108" xfId="59" xr:uid="{00000000-0005-0000-0000-000041000000}"/>
    <cellStyle name="Normal 109" xfId="60" xr:uid="{00000000-0005-0000-0000-000042000000}"/>
    <cellStyle name="Normal 11" xfId="61" xr:uid="{00000000-0005-0000-0000-000043000000}"/>
    <cellStyle name="Normal 110" xfId="62" xr:uid="{00000000-0005-0000-0000-000044000000}"/>
    <cellStyle name="Normal 111" xfId="63" xr:uid="{00000000-0005-0000-0000-000045000000}"/>
    <cellStyle name="Normal 112" xfId="64" xr:uid="{00000000-0005-0000-0000-000046000000}"/>
    <cellStyle name="Normal 113" xfId="65" xr:uid="{00000000-0005-0000-0000-000047000000}"/>
    <cellStyle name="Normal 114" xfId="66" xr:uid="{00000000-0005-0000-0000-000048000000}"/>
    <cellStyle name="Normal 115" xfId="67" xr:uid="{00000000-0005-0000-0000-000049000000}"/>
    <cellStyle name="Normal 116" xfId="68" xr:uid="{00000000-0005-0000-0000-00004A000000}"/>
    <cellStyle name="Normal 117" xfId="69" xr:uid="{00000000-0005-0000-0000-00004B000000}"/>
    <cellStyle name="Normal 118" xfId="70" xr:uid="{00000000-0005-0000-0000-00004C000000}"/>
    <cellStyle name="Normal 119" xfId="71" xr:uid="{00000000-0005-0000-0000-00004D000000}"/>
    <cellStyle name="Normal 12" xfId="72" xr:uid="{00000000-0005-0000-0000-00004E000000}"/>
    <cellStyle name="Normal 120" xfId="73" xr:uid="{00000000-0005-0000-0000-00004F000000}"/>
    <cellStyle name="Normal 121" xfId="74" xr:uid="{00000000-0005-0000-0000-000050000000}"/>
    <cellStyle name="Normal 122" xfId="75" xr:uid="{00000000-0005-0000-0000-000051000000}"/>
    <cellStyle name="Normal 123" xfId="76" xr:uid="{00000000-0005-0000-0000-000052000000}"/>
    <cellStyle name="Normal 124" xfId="77" xr:uid="{00000000-0005-0000-0000-000053000000}"/>
    <cellStyle name="Normal 125" xfId="78" xr:uid="{00000000-0005-0000-0000-000054000000}"/>
    <cellStyle name="Normal 126" xfId="79" xr:uid="{00000000-0005-0000-0000-000055000000}"/>
    <cellStyle name="Normal 127" xfId="80" xr:uid="{00000000-0005-0000-0000-000056000000}"/>
    <cellStyle name="Normal 128" xfId="81" xr:uid="{00000000-0005-0000-0000-000057000000}"/>
    <cellStyle name="Normal 129" xfId="82" xr:uid="{00000000-0005-0000-0000-000058000000}"/>
    <cellStyle name="Normal 13" xfId="83" xr:uid="{00000000-0005-0000-0000-000059000000}"/>
    <cellStyle name="Normal 130" xfId="84" xr:uid="{00000000-0005-0000-0000-00005A000000}"/>
    <cellStyle name="Normal 131" xfId="85" xr:uid="{00000000-0005-0000-0000-00005B000000}"/>
    <cellStyle name="Normal 132" xfId="86" xr:uid="{00000000-0005-0000-0000-00005C000000}"/>
    <cellStyle name="Normal 133" xfId="87" xr:uid="{00000000-0005-0000-0000-00005D000000}"/>
    <cellStyle name="Normal 134" xfId="88" xr:uid="{00000000-0005-0000-0000-00005E000000}"/>
    <cellStyle name="Normal 135" xfId="89" xr:uid="{00000000-0005-0000-0000-00005F000000}"/>
    <cellStyle name="Normal 136" xfId="90" xr:uid="{00000000-0005-0000-0000-000060000000}"/>
    <cellStyle name="Normal 137" xfId="91" xr:uid="{00000000-0005-0000-0000-000061000000}"/>
    <cellStyle name="Normal 138" xfId="92" xr:uid="{00000000-0005-0000-0000-000062000000}"/>
    <cellStyle name="Normal 139" xfId="93" xr:uid="{00000000-0005-0000-0000-000063000000}"/>
    <cellStyle name="Normal 14" xfId="94" xr:uid="{00000000-0005-0000-0000-000064000000}"/>
    <cellStyle name="Normal 140" xfId="95" xr:uid="{00000000-0005-0000-0000-000065000000}"/>
    <cellStyle name="Normal 141" xfId="96" xr:uid="{00000000-0005-0000-0000-000066000000}"/>
    <cellStyle name="Normal 142" xfId="97" xr:uid="{00000000-0005-0000-0000-000067000000}"/>
    <cellStyle name="Normal 143" xfId="98" xr:uid="{00000000-0005-0000-0000-000068000000}"/>
    <cellStyle name="Normal 144" xfId="99" xr:uid="{00000000-0005-0000-0000-000069000000}"/>
    <cellStyle name="Normal 145" xfId="100" xr:uid="{00000000-0005-0000-0000-00006A000000}"/>
    <cellStyle name="Normal 146" xfId="101" xr:uid="{00000000-0005-0000-0000-00006B000000}"/>
    <cellStyle name="Normal 147" xfId="102" xr:uid="{00000000-0005-0000-0000-00006C000000}"/>
    <cellStyle name="Normal 148" xfId="103" xr:uid="{00000000-0005-0000-0000-00006D000000}"/>
    <cellStyle name="Normal 149" xfId="104" xr:uid="{00000000-0005-0000-0000-00006E000000}"/>
    <cellStyle name="Normal 15" xfId="105" xr:uid="{00000000-0005-0000-0000-00006F000000}"/>
    <cellStyle name="Normal 150" xfId="106" xr:uid="{00000000-0005-0000-0000-000070000000}"/>
    <cellStyle name="Normal 151" xfId="107" xr:uid="{00000000-0005-0000-0000-000071000000}"/>
    <cellStyle name="Normal 152" xfId="214" xr:uid="{00000000-0005-0000-0000-000072000000}"/>
    <cellStyle name="Normal 152 2" xfId="256" xr:uid="{00000000-0005-0000-0000-000073000000}"/>
    <cellStyle name="Normal 153" xfId="108" xr:uid="{00000000-0005-0000-0000-000074000000}"/>
    <cellStyle name="Normal 154" xfId="109" xr:uid="{00000000-0005-0000-0000-000075000000}"/>
    <cellStyle name="Normal 155" xfId="110" xr:uid="{00000000-0005-0000-0000-000076000000}"/>
    <cellStyle name="Normal 156" xfId="111" xr:uid="{00000000-0005-0000-0000-000077000000}"/>
    <cellStyle name="Normal 157" xfId="112" xr:uid="{00000000-0005-0000-0000-000078000000}"/>
    <cellStyle name="Normal 158" xfId="113" xr:uid="{00000000-0005-0000-0000-000079000000}"/>
    <cellStyle name="Normal 159" xfId="114" xr:uid="{00000000-0005-0000-0000-00007A000000}"/>
    <cellStyle name="Normal 16" xfId="115" xr:uid="{00000000-0005-0000-0000-00007B000000}"/>
    <cellStyle name="Normal 160" xfId="215" xr:uid="{00000000-0005-0000-0000-00007C000000}"/>
    <cellStyle name="Normal 160 2" xfId="258" xr:uid="{00000000-0005-0000-0000-00007D000000}"/>
    <cellStyle name="Normal 161" xfId="218" xr:uid="{00000000-0005-0000-0000-00007E000000}"/>
    <cellStyle name="Normal 161 2" xfId="260" xr:uid="{00000000-0005-0000-0000-00007F000000}"/>
    <cellStyle name="Normal 162" xfId="220" xr:uid="{00000000-0005-0000-0000-000080000000}"/>
    <cellStyle name="Normal 162 2" xfId="262" xr:uid="{00000000-0005-0000-0000-000081000000}"/>
    <cellStyle name="Normal 163" xfId="222" xr:uid="{00000000-0005-0000-0000-000082000000}"/>
    <cellStyle name="Normal 163 2" xfId="264" xr:uid="{00000000-0005-0000-0000-000083000000}"/>
    <cellStyle name="Normal 164" xfId="224" xr:uid="{00000000-0005-0000-0000-000084000000}"/>
    <cellStyle name="Normal 164 2" xfId="266" xr:uid="{00000000-0005-0000-0000-000085000000}"/>
    <cellStyle name="Normal 165" xfId="10" xr:uid="{00000000-0005-0000-0000-000086000000}"/>
    <cellStyle name="Normal 165 2" xfId="245" xr:uid="{00000000-0005-0000-0000-000087000000}"/>
    <cellStyle name="Normal 166" xfId="235" xr:uid="{00000000-0005-0000-0000-000088000000}"/>
    <cellStyle name="Normal 17" xfId="116" xr:uid="{00000000-0005-0000-0000-000089000000}"/>
    <cellStyle name="Normal 18" xfId="117" xr:uid="{00000000-0005-0000-0000-00008A000000}"/>
    <cellStyle name="Normal 19" xfId="118" xr:uid="{00000000-0005-0000-0000-00008B000000}"/>
    <cellStyle name="Normal 2" xfId="9" xr:uid="{00000000-0005-0000-0000-00008C000000}"/>
    <cellStyle name="Normal 2 2" xfId="119" xr:uid="{00000000-0005-0000-0000-00008D000000}"/>
    <cellStyle name="Normal 2 3" xfId="277" xr:uid="{00000000-0005-0000-0000-00008E000000}"/>
    <cellStyle name="Normal 20" xfId="120" xr:uid="{00000000-0005-0000-0000-00008F000000}"/>
    <cellStyle name="Normal 21" xfId="121" xr:uid="{00000000-0005-0000-0000-000090000000}"/>
    <cellStyle name="Normal 22" xfId="122" xr:uid="{00000000-0005-0000-0000-000091000000}"/>
    <cellStyle name="Normal 23" xfId="123" xr:uid="{00000000-0005-0000-0000-000092000000}"/>
    <cellStyle name="Normal 24" xfId="124" xr:uid="{00000000-0005-0000-0000-000093000000}"/>
    <cellStyle name="Normal 25" xfId="125" xr:uid="{00000000-0005-0000-0000-000094000000}"/>
    <cellStyle name="Normal 26" xfId="126" xr:uid="{00000000-0005-0000-0000-000095000000}"/>
    <cellStyle name="Normal 27" xfId="127" xr:uid="{00000000-0005-0000-0000-000096000000}"/>
    <cellStyle name="Normal 28" xfId="128" xr:uid="{00000000-0005-0000-0000-000097000000}"/>
    <cellStyle name="Normal 29" xfId="129" xr:uid="{00000000-0005-0000-0000-000098000000}"/>
    <cellStyle name="Normal 3" xfId="130" xr:uid="{00000000-0005-0000-0000-000099000000}"/>
    <cellStyle name="Normal 3 2" xfId="276" xr:uid="{00000000-0005-0000-0000-00009A000000}"/>
    <cellStyle name="Normal 30" xfId="131" xr:uid="{00000000-0005-0000-0000-00009B000000}"/>
    <cellStyle name="Normal 31" xfId="132" xr:uid="{00000000-0005-0000-0000-00009C000000}"/>
    <cellStyle name="Normal 32" xfId="133" xr:uid="{00000000-0005-0000-0000-00009D000000}"/>
    <cellStyle name="Normal 33" xfId="134" xr:uid="{00000000-0005-0000-0000-00009E000000}"/>
    <cellStyle name="Normal 34" xfId="135" xr:uid="{00000000-0005-0000-0000-00009F000000}"/>
    <cellStyle name="Normal 35" xfId="136" xr:uid="{00000000-0005-0000-0000-0000A0000000}"/>
    <cellStyle name="Normal 36" xfId="137" xr:uid="{00000000-0005-0000-0000-0000A1000000}"/>
    <cellStyle name="Normal 37" xfId="138" xr:uid="{00000000-0005-0000-0000-0000A2000000}"/>
    <cellStyle name="Normal 38" xfId="139" xr:uid="{00000000-0005-0000-0000-0000A3000000}"/>
    <cellStyle name="Normal 39" xfId="140" xr:uid="{00000000-0005-0000-0000-0000A4000000}"/>
    <cellStyle name="Normal 4" xfId="141" xr:uid="{00000000-0005-0000-0000-0000A5000000}"/>
    <cellStyle name="Normal 40" xfId="142" xr:uid="{00000000-0005-0000-0000-0000A6000000}"/>
    <cellStyle name="Normal 41" xfId="143" xr:uid="{00000000-0005-0000-0000-0000A7000000}"/>
    <cellStyle name="Normal 42" xfId="144" xr:uid="{00000000-0005-0000-0000-0000A8000000}"/>
    <cellStyle name="Normal 43" xfId="145" xr:uid="{00000000-0005-0000-0000-0000A9000000}"/>
    <cellStyle name="Normal 44" xfId="146" xr:uid="{00000000-0005-0000-0000-0000AA000000}"/>
    <cellStyle name="Normal 45" xfId="147" xr:uid="{00000000-0005-0000-0000-0000AB000000}"/>
    <cellStyle name="Normal 46" xfId="148" xr:uid="{00000000-0005-0000-0000-0000AC000000}"/>
    <cellStyle name="Normal 47" xfId="149" xr:uid="{00000000-0005-0000-0000-0000AD000000}"/>
    <cellStyle name="Normal 48" xfId="150" xr:uid="{00000000-0005-0000-0000-0000AE000000}"/>
    <cellStyle name="Normal 49" xfId="151" xr:uid="{00000000-0005-0000-0000-0000AF000000}"/>
    <cellStyle name="Normal 5" xfId="152" xr:uid="{00000000-0005-0000-0000-0000B0000000}"/>
    <cellStyle name="Normal 50" xfId="153" xr:uid="{00000000-0005-0000-0000-0000B1000000}"/>
    <cellStyle name="Normal 51" xfId="154" xr:uid="{00000000-0005-0000-0000-0000B2000000}"/>
    <cellStyle name="Normal 52" xfId="155" xr:uid="{00000000-0005-0000-0000-0000B3000000}"/>
    <cellStyle name="Normal 53" xfId="156" xr:uid="{00000000-0005-0000-0000-0000B4000000}"/>
    <cellStyle name="Normal 54" xfId="157" xr:uid="{00000000-0005-0000-0000-0000B5000000}"/>
    <cellStyle name="Normal 55" xfId="158" xr:uid="{00000000-0005-0000-0000-0000B6000000}"/>
    <cellStyle name="Normal 56" xfId="159" xr:uid="{00000000-0005-0000-0000-0000B7000000}"/>
    <cellStyle name="Normal 57" xfId="160" xr:uid="{00000000-0005-0000-0000-0000B8000000}"/>
    <cellStyle name="Normal 58" xfId="161" xr:uid="{00000000-0005-0000-0000-0000B9000000}"/>
    <cellStyle name="Normal 59" xfId="162" xr:uid="{00000000-0005-0000-0000-0000BA000000}"/>
    <cellStyle name="Normal 6" xfId="163" xr:uid="{00000000-0005-0000-0000-0000BB000000}"/>
    <cellStyle name="Normal 60" xfId="164" xr:uid="{00000000-0005-0000-0000-0000BC000000}"/>
    <cellStyle name="Normal 61" xfId="165" xr:uid="{00000000-0005-0000-0000-0000BD000000}"/>
    <cellStyle name="Normal 62" xfId="166" xr:uid="{00000000-0005-0000-0000-0000BE000000}"/>
    <cellStyle name="Normal 63" xfId="167" xr:uid="{00000000-0005-0000-0000-0000BF000000}"/>
    <cellStyle name="Normal 64" xfId="168" xr:uid="{00000000-0005-0000-0000-0000C0000000}"/>
    <cellStyle name="Normal 65" xfId="169" xr:uid="{00000000-0005-0000-0000-0000C1000000}"/>
    <cellStyle name="Normal 66" xfId="170" xr:uid="{00000000-0005-0000-0000-0000C2000000}"/>
    <cellStyle name="Normal 67" xfId="171" xr:uid="{00000000-0005-0000-0000-0000C3000000}"/>
    <cellStyle name="Normal 68" xfId="172" xr:uid="{00000000-0005-0000-0000-0000C4000000}"/>
    <cellStyle name="Normal 69" xfId="173" xr:uid="{00000000-0005-0000-0000-0000C5000000}"/>
    <cellStyle name="Normal 7" xfId="174" xr:uid="{00000000-0005-0000-0000-0000C6000000}"/>
    <cellStyle name="Normal 70" xfId="175" xr:uid="{00000000-0005-0000-0000-0000C7000000}"/>
    <cellStyle name="Normal 71" xfId="176" xr:uid="{00000000-0005-0000-0000-0000C8000000}"/>
    <cellStyle name="Normal 72" xfId="177" xr:uid="{00000000-0005-0000-0000-0000C9000000}"/>
    <cellStyle name="Normal 73" xfId="178" xr:uid="{00000000-0005-0000-0000-0000CA000000}"/>
    <cellStyle name="Normal 74" xfId="179" xr:uid="{00000000-0005-0000-0000-0000CB000000}"/>
    <cellStyle name="Normal 75" xfId="180" xr:uid="{00000000-0005-0000-0000-0000CC000000}"/>
    <cellStyle name="Normal 76" xfId="181" xr:uid="{00000000-0005-0000-0000-0000CD000000}"/>
    <cellStyle name="Normal 77" xfId="182" xr:uid="{00000000-0005-0000-0000-0000CE000000}"/>
    <cellStyle name="Normal 78" xfId="183" xr:uid="{00000000-0005-0000-0000-0000CF000000}"/>
    <cellStyle name="Normal 79" xfId="184" xr:uid="{00000000-0005-0000-0000-0000D0000000}"/>
    <cellStyle name="Normal 8" xfId="185" xr:uid="{00000000-0005-0000-0000-0000D1000000}"/>
    <cellStyle name="Normal 80" xfId="186" xr:uid="{00000000-0005-0000-0000-0000D2000000}"/>
    <cellStyle name="Normal 81" xfId="187" xr:uid="{00000000-0005-0000-0000-0000D3000000}"/>
    <cellStyle name="Normal 82" xfId="188" xr:uid="{00000000-0005-0000-0000-0000D4000000}"/>
    <cellStyle name="Normal 83" xfId="189" xr:uid="{00000000-0005-0000-0000-0000D5000000}"/>
    <cellStyle name="Normal 84" xfId="190" xr:uid="{00000000-0005-0000-0000-0000D6000000}"/>
    <cellStyle name="Normal 85" xfId="191" xr:uid="{00000000-0005-0000-0000-0000D7000000}"/>
    <cellStyle name="Normal 86" xfId="192" xr:uid="{00000000-0005-0000-0000-0000D8000000}"/>
    <cellStyle name="Normal 87" xfId="193" xr:uid="{00000000-0005-0000-0000-0000D9000000}"/>
    <cellStyle name="Normal 88" xfId="194" xr:uid="{00000000-0005-0000-0000-0000DA000000}"/>
    <cellStyle name="Normal 89" xfId="195" xr:uid="{00000000-0005-0000-0000-0000DB000000}"/>
    <cellStyle name="Normal 9" xfId="196" xr:uid="{00000000-0005-0000-0000-0000DC000000}"/>
    <cellStyle name="Normal 90" xfId="197" xr:uid="{00000000-0005-0000-0000-0000DD000000}"/>
    <cellStyle name="Normal 91" xfId="198" xr:uid="{00000000-0005-0000-0000-0000DE000000}"/>
    <cellStyle name="Normal 92" xfId="199" xr:uid="{00000000-0005-0000-0000-0000DF000000}"/>
    <cellStyle name="Normal 93" xfId="200" xr:uid="{00000000-0005-0000-0000-0000E0000000}"/>
    <cellStyle name="Normal 94" xfId="201" xr:uid="{00000000-0005-0000-0000-0000E1000000}"/>
    <cellStyle name="Normal 95" xfId="202" xr:uid="{00000000-0005-0000-0000-0000E2000000}"/>
    <cellStyle name="Normal 96" xfId="203" xr:uid="{00000000-0005-0000-0000-0000E3000000}"/>
    <cellStyle name="Normal 97" xfId="204" xr:uid="{00000000-0005-0000-0000-0000E4000000}"/>
    <cellStyle name="Normal 98" xfId="205" xr:uid="{00000000-0005-0000-0000-0000E5000000}"/>
    <cellStyle name="Normal 99" xfId="206" xr:uid="{00000000-0005-0000-0000-0000E6000000}"/>
    <cellStyle name="normální_Rezervy_prez_1_12_03" xfId="207" xr:uid="{00000000-0005-0000-0000-0000E7000000}"/>
    <cellStyle name="Normalno" xfId="0" builtinId="0"/>
    <cellStyle name="Normalno 2" xfId="1" xr:uid="{00000000-0005-0000-0000-0000E8000000}"/>
    <cellStyle name="Normalno 2 2" xfId="5" xr:uid="{00000000-0005-0000-0000-0000E9000000}"/>
    <cellStyle name="Normalno 3" xfId="6" xr:uid="{00000000-0005-0000-0000-0000EA000000}"/>
    <cellStyle name="Note 2" xfId="208" xr:uid="{00000000-0005-0000-0000-0000EB000000}"/>
    <cellStyle name="Note 3" xfId="232" xr:uid="{00000000-0005-0000-0000-0000EC000000}"/>
    <cellStyle name="Note 4" xfId="236" xr:uid="{00000000-0005-0000-0000-0000ED000000}"/>
    <cellStyle name="Note 5" xfId="237" xr:uid="{00000000-0005-0000-0000-0000EE000000}"/>
    <cellStyle name="Obično 2" xfId="2" xr:uid="{00000000-0005-0000-0000-0000EF000000}"/>
    <cellStyle name="Obično 2 2" xfId="3" xr:uid="{00000000-0005-0000-0000-0000F0000000}"/>
    <cellStyle name="Obično 3" xfId="7" xr:uid="{00000000-0005-0000-0000-0000F1000000}"/>
    <cellStyle name="Obično 3 2" xfId="216" xr:uid="{00000000-0005-0000-0000-0000F2000000}"/>
    <cellStyle name="Obično 3 2 2" xfId="259" xr:uid="{00000000-0005-0000-0000-0000F3000000}"/>
    <cellStyle name="Obično 3 3" xfId="219" xr:uid="{00000000-0005-0000-0000-0000F4000000}"/>
    <cellStyle name="Obično 3 3 2" xfId="261" xr:uid="{00000000-0005-0000-0000-0000F5000000}"/>
    <cellStyle name="Obično 3 4" xfId="221" xr:uid="{00000000-0005-0000-0000-0000F6000000}"/>
    <cellStyle name="Obično 3 4 2" xfId="263" xr:uid="{00000000-0005-0000-0000-0000F7000000}"/>
    <cellStyle name="Obično 3 5" xfId="223" xr:uid="{00000000-0005-0000-0000-0000F8000000}"/>
    <cellStyle name="Obično 3 5 2" xfId="265" xr:uid="{00000000-0005-0000-0000-0000F9000000}"/>
    <cellStyle name="Obično 3 6" xfId="225" xr:uid="{00000000-0005-0000-0000-0000FA000000}"/>
    <cellStyle name="Obično 3 6 2" xfId="267" xr:uid="{00000000-0005-0000-0000-0000FB000000}"/>
    <cellStyle name="Obično 3 7" xfId="257" xr:uid="{00000000-0005-0000-0000-0000FC000000}"/>
    <cellStyle name="Obično 4" xfId="4" xr:uid="{00000000-0005-0000-0000-0000FD000000}"/>
    <cellStyle name="Obično 4 2" xfId="8" xr:uid="{00000000-0005-0000-0000-0000FE000000}"/>
    <cellStyle name="Obično_12a Izvjestaji drustava za osiguranje" xfId="217" xr:uid="{00000000-0005-0000-0000-0000FF000000}"/>
    <cellStyle name="Output 2" xfId="209" xr:uid="{00000000-0005-0000-0000-000000010000}"/>
    <cellStyle name="Output 2 2" xfId="254" xr:uid="{00000000-0005-0000-0000-000001010000}"/>
    <cellStyle name="Output 2 3" xfId="274" xr:uid="{00000000-0005-0000-0000-000002010000}"/>
    <cellStyle name="Output 2 4" xfId="243" xr:uid="{00000000-0005-0000-0000-000003010000}"/>
    <cellStyle name="Output 3" xfId="233" xr:uid="{00000000-0005-0000-0000-000004010000}"/>
    <cellStyle name="Output 3 2" xfId="252" xr:uid="{00000000-0005-0000-0000-000005010000}"/>
    <cellStyle name="Output 3 3" xfId="272" xr:uid="{00000000-0005-0000-0000-000006010000}"/>
    <cellStyle name="Output 3 4" xfId="241" xr:uid="{00000000-0005-0000-0000-000007010000}"/>
    <cellStyle name="Output 4" xfId="227" xr:uid="{00000000-0005-0000-0000-000008010000}"/>
    <cellStyle name="Percent 2" xfId="251" xr:uid="{00000000-0005-0000-0000-000009010000}"/>
    <cellStyle name="Standard_0103_s Versicherung" xfId="210" xr:uid="{00000000-0005-0000-0000-00000A010000}"/>
    <cellStyle name="Title 2" xfId="211" xr:uid="{00000000-0005-0000-0000-00000B010000}"/>
    <cellStyle name="Total 2" xfId="212" xr:uid="{00000000-0005-0000-0000-00000C010000}"/>
    <cellStyle name="Total 2 2" xfId="255" xr:uid="{00000000-0005-0000-0000-00000D010000}"/>
    <cellStyle name="Total 2 3" xfId="275" xr:uid="{00000000-0005-0000-0000-00000E010000}"/>
    <cellStyle name="Total 2 4" xfId="238" xr:uid="{00000000-0005-0000-0000-00000F010000}"/>
    <cellStyle name="Total 3" xfId="234" xr:uid="{00000000-0005-0000-0000-000010010000}"/>
    <cellStyle name="Total 3 2" xfId="253" xr:uid="{00000000-0005-0000-0000-000011010000}"/>
    <cellStyle name="Total 3 3" xfId="273" xr:uid="{00000000-0005-0000-0000-000012010000}"/>
    <cellStyle name="Total 3 4" xfId="250" xr:uid="{00000000-0005-0000-0000-000013010000}"/>
    <cellStyle name="Total 4" xfId="226" xr:uid="{00000000-0005-0000-0000-000014010000}"/>
    <cellStyle name="Warning Text 2" xfId="213" xr:uid="{00000000-0005-0000-0000-000015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showGridLines="0" tabSelected="1" showRuler="0" view="pageLayout" topLeftCell="A19" zoomScaleNormal="70" workbookViewId="0">
      <selection activeCell="E39" sqref="E39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0"/>
      <c r="E1" s="30"/>
    </row>
    <row r="3" spans="1:6" x14ac:dyDescent="0.25">
      <c r="C3" s="33"/>
      <c r="E3" s="33"/>
    </row>
    <row r="4" spans="1:6" x14ac:dyDescent="0.25">
      <c r="C4" s="33"/>
      <c r="E4" s="33"/>
    </row>
    <row r="5" spans="1:6" x14ac:dyDescent="0.25">
      <c r="C5" s="33"/>
      <c r="E5" s="33"/>
    </row>
    <row r="6" spans="1:6" x14ac:dyDescent="0.25">
      <c r="C6" s="33"/>
      <c r="E6" s="33"/>
    </row>
    <row r="7" spans="1:6" x14ac:dyDescent="0.25">
      <c r="A7" s="78" t="s">
        <v>29</v>
      </c>
    </row>
    <row r="8" spans="1:6" x14ac:dyDescent="0.25">
      <c r="A8" s="2"/>
    </row>
    <row r="9" spans="1:6" s="1" customFormat="1" ht="15" customHeight="1" x14ac:dyDescent="0.2">
      <c r="D9" s="2"/>
      <c r="F9" s="2"/>
    </row>
    <row r="10" spans="1:6" s="1" customFormat="1" ht="15" customHeight="1" thickBot="1" x14ac:dyDescent="0.25">
      <c r="D10" s="2"/>
      <c r="F10" s="2"/>
    </row>
    <row r="11" spans="1:6" s="1" customFormat="1" ht="15" customHeight="1" x14ac:dyDescent="0.25">
      <c r="A11" s="58"/>
      <c r="B11" s="59"/>
      <c r="C11" s="90" t="s">
        <v>36</v>
      </c>
      <c r="D11" s="90"/>
      <c r="E11" s="90"/>
      <c r="F11" s="91"/>
    </row>
    <row r="12" spans="1:6" s="1" customFormat="1" ht="26.25" customHeight="1" x14ac:dyDescent="0.2">
      <c r="A12" s="60" t="s">
        <v>32</v>
      </c>
      <c r="B12" s="38" t="s">
        <v>33</v>
      </c>
      <c r="C12" s="55" t="s">
        <v>34</v>
      </c>
      <c r="D12" s="55" t="s">
        <v>35</v>
      </c>
      <c r="E12" s="55" t="s">
        <v>34</v>
      </c>
      <c r="F12" s="61" t="s">
        <v>35</v>
      </c>
    </row>
    <row r="13" spans="1:6" s="1" customFormat="1" ht="24.75" customHeight="1" thickBot="1" x14ac:dyDescent="0.25">
      <c r="A13" s="62"/>
      <c r="B13" s="63"/>
      <c r="C13" s="64" t="s">
        <v>71</v>
      </c>
      <c r="D13" s="85" t="s">
        <v>25</v>
      </c>
      <c r="E13" s="64" t="s">
        <v>72</v>
      </c>
      <c r="F13" s="71" t="s">
        <v>25</v>
      </c>
    </row>
    <row r="14" spans="1:6" s="1" customFormat="1" ht="16.5" customHeight="1" x14ac:dyDescent="0.2">
      <c r="A14" s="18" t="s">
        <v>0</v>
      </c>
      <c r="B14" s="11" t="s">
        <v>41</v>
      </c>
      <c r="C14" s="45">
        <f>FBiH!C14+RS!C14</f>
        <v>47396292</v>
      </c>
      <c r="D14" s="79">
        <f t="shared" ref="D14:D37" si="0">C14/C$38*100</f>
        <v>5.7496762428823329</v>
      </c>
      <c r="E14" s="45">
        <f>FBiH!E14+RS!E14</f>
        <v>54212964</v>
      </c>
      <c r="F14" s="79">
        <f t="shared" ref="F14:F37" si="1">E14/E$38*100</f>
        <v>6.056045913083552</v>
      </c>
    </row>
    <row r="15" spans="1:6" s="1" customFormat="1" ht="17.100000000000001" customHeight="1" x14ac:dyDescent="0.2">
      <c r="A15" s="21" t="s">
        <v>1</v>
      </c>
      <c r="B15" s="11" t="s">
        <v>42</v>
      </c>
      <c r="C15" s="45">
        <f>FBiH!C15+RS!C15</f>
        <v>17734020</v>
      </c>
      <c r="D15" s="80">
        <f t="shared" si="0"/>
        <v>2.1513259620562759</v>
      </c>
      <c r="E15" s="45">
        <f>FBiH!E15+RS!E15</f>
        <v>19712134</v>
      </c>
      <c r="F15" s="80">
        <f t="shared" si="1"/>
        <v>2.2020118388814773</v>
      </c>
    </row>
    <row r="16" spans="1:6" s="1" customFormat="1" ht="17.100000000000001" customHeight="1" x14ac:dyDescent="0.2">
      <c r="A16" s="21" t="s">
        <v>2</v>
      </c>
      <c r="B16" s="11" t="s">
        <v>43</v>
      </c>
      <c r="C16" s="45">
        <f>FBiH!C16+RS!C16</f>
        <v>93331437</v>
      </c>
      <c r="D16" s="80">
        <f t="shared" si="0"/>
        <v>11.322099754828271</v>
      </c>
      <c r="E16" s="45">
        <f>FBiH!E16+RS!E16</f>
        <v>104349410</v>
      </c>
      <c r="F16" s="80">
        <f t="shared" si="1"/>
        <v>11.656710338936273</v>
      </c>
    </row>
    <row r="17" spans="1:6" s="1" customFormat="1" ht="17.100000000000001" customHeight="1" x14ac:dyDescent="0.2">
      <c r="A17" s="18" t="s">
        <v>3</v>
      </c>
      <c r="B17" s="11" t="s">
        <v>44</v>
      </c>
      <c r="C17" s="45">
        <f>FBiH!C17+RS!C17</f>
        <v>23059.14</v>
      </c>
      <c r="D17" s="80">
        <f t="shared" si="0"/>
        <v>2.7973198713371443E-3</v>
      </c>
      <c r="E17" s="45">
        <f>FBiH!E17+RS!E17</f>
        <v>4941</v>
      </c>
      <c r="F17" s="80">
        <f t="shared" si="1"/>
        <v>5.5195142727384973E-4</v>
      </c>
    </row>
    <row r="18" spans="1:6" s="1" customFormat="1" ht="17.100000000000001" customHeight="1" x14ac:dyDescent="0.2">
      <c r="A18" s="18" t="s">
        <v>4</v>
      </c>
      <c r="B18" s="11" t="s">
        <v>45</v>
      </c>
      <c r="C18" s="45">
        <f>FBiH!C18+RS!C18</f>
        <v>25058.36</v>
      </c>
      <c r="D18" s="80">
        <f t="shared" si="0"/>
        <v>3.0398466018732636E-3</v>
      </c>
      <c r="E18" s="45">
        <f>FBiH!E18+RS!E18</f>
        <v>72432</v>
      </c>
      <c r="F18" s="80">
        <f t="shared" si="1"/>
        <v>8.0912660959926094E-3</v>
      </c>
    </row>
    <row r="19" spans="1:6" s="1" customFormat="1" ht="17.100000000000001" customHeight="1" x14ac:dyDescent="0.2">
      <c r="A19" s="18" t="s">
        <v>5</v>
      </c>
      <c r="B19" s="11" t="s">
        <v>46</v>
      </c>
      <c r="C19" s="45">
        <f>FBiH!C19+RS!C19</f>
        <v>10291</v>
      </c>
      <c r="D19" s="80">
        <f t="shared" si="0"/>
        <v>1.2484081711603536E-3</v>
      </c>
      <c r="E19" s="45">
        <f>FBiH!E19+RS!E19</f>
        <v>10330.84</v>
      </c>
      <c r="F19" s="80">
        <f t="shared" si="1"/>
        <v>1.15404207304954E-3</v>
      </c>
    </row>
    <row r="20" spans="1:6" s="1" customFormat="1" ht="17.100000000000001" customHeight="1" x14ac:dyDescent="0.2">
      <c r="A20" s="18" t="s">
        <v>6</v>
      </c>
      <c r="B20" s="11" t="s">
        <v>47</v>
      </c>
      <c r="C20" s="45">
        <f>FBiH!C20+RS!C20</f>
        <v>3019864</v>
      </c>
      <c r="D20" s="80">
        <f t="shared" si="0"/>
        <v>0.36634174457224661</v>
      </c>
      <c r="E20" s="45">
        <f>FBiH!E20+RS!E20</f>
        <v>3675971</v>
      </c>
      <c r="F20" s="80">
        <f t="shared" si="1"/>
        <v>0.41063700466854497</v>
      </c>
    </row>
    <row r="21" spans="1:6" s="1" customFormat="1" ht="17.100000000000001" customHeight="1" x14ac:dyDescent="0.2">
      <c r="A21" s="18" t="s">
        <v>7</v>
      </c>
      <c r="B21" s="11" t="s">
        <v>48</v>
      </c>
      <c r="C21" s="45">
        <f>FBiH!C21+RS!C21</f>
        <v>34065244</v>
      </c>
      <c r="D21" s="80">
        <f t="shared" si="0"/>
        <v>4.1324777924566325</v>
      </c>
      <c r="E21" s="45">
        <f>FBiH!E21+RS!E21</f>
        <v>38568843</v>
      </c>
      <c r="F21" s="80">
        <f t="shared" si="1"/>
        <v>4.3084654811072713</v>
      </c>
    </row>
    <row r="22" spans="1:6" s="1" customFormat="1" ht="17.100000000000001" customHeight="1" x14ac:dyDescent="0.2">
      <c r="A22" s="18" t="s">
        <v>8</v>
      </c>
      <c r="B22" s="11" t="s">
        <v>49</v>
      </c>
      <c r="C22" s="45">
        <f>FBiH!C22+RS!C22</f>
        <v>37837231</v>
      </c>
      <c r="D22" s="80">
        <f t="shared" si="0"/>
        <v>4.5900600869188448</v>
      </c>
      <c r="E22" s="45">
        <f>FBiH!E22+RS!E22</f>
        <v>40081348</v>
      </c>
      <c r="F22" s="80">
        <f t="shared" si="1"/>
        <v>4.4774250628738841</v>
      </c>
    </row>
    <row r="23" spans="1:6" s="1" customFormat="1" ht="17.100000000000001" customHeight="1" x14ac:dyDescent="0.2">
      <c r="A23" s="18" t="s">
        <v>9</v>
      </c>
      <c r="B23" s="11" t="s">
        <v>50</v>
      </c>
      <c r="C23" s="45">
        <f>FBiH!C23+RS!C23</f>
        <v>409870836</v>
      </c>
      <c r="D23" s="80">
        <f t="shared" si="0"/>
        <v>49.721708364855232</v>
      </c>
      <c r="E23" s="45">
        <f>FBiH!E23+RS!E23</f>
        <v>441104300</v>
      </c>
      <c r="F23" s="80">
        <f t="shared" si="1"/>
        <v>49.275075483026178</v>
      </c>
    </row>
    <row r="24" spans="1:6" s="1" customFormat="1" ht="17.100000000000001" customHeight="1" x14ac:dyDescent="0.2">
      <c r="A24" s="18" t="s">
        <v>10</v>
      </c>
      <c r="B24" s="11" t="s">
        <v>51</v>
      </c>
      <c r="C24" s="45">
        <f>FBiH!C24+RS!C24</f>
        <v>141270</v>
      </c>
      <c r="D24" s="80">
        <f t="shared" si="0"/>
        <v>1.7137559259529991E-2</v>
      </c>
      <c r="E24" s="45">
        <f>FBiH!E24+RS!E24</f>
        <v>235507</v>
      </c>
      <c r="F24" s="80">
        <f>E24/E$38*100</f>
        <v>2.6308120781822E-2</v>
      </c>
    </row>
    <row r="25" spans="1:6" s="1" customFormat="1" ht="17.100000000000001" customHeight="1" x14ac:dyDescent="0.2">
      <c r="A25" s="18" t="s">
        <v>11</v>
      </c>
      <c r="B25" s="11" t="s">
        <v>52</v>
      </c>
      <c r="C25" s="45">
        <f>FBiH!C25+RS!C25</f>
        <v>47760</v>
      </c>
      <c r="D25" s="80">
        <f t="shared" si="0"/>
        <v>5.7937979063860156E-3</v>
      </c>
      <c r="E25" s="45">
        <f>FBiH!E25+RS!E25</f>
        <v>48560</v>
      </c>
      <c r="F25" s="80">
        <f t="shared" si="1"/>
        <v>5.4245620943975184E-3</v>
      </c>
    </row>
    <row r="26" spans="1:6" s="1" customFormat="1" ht="17.100000000000001" customHeight="1" x14ac:dyDescent="0.2">
      <c r="A26" s="18" t="s">
        <v>12</v>
      </c>
      <c r="B26" s="11" t="s">
        <v>53</v>
      </c>
      <c r="C26" s="45">
        <f>FBiH!C26+RS!C26</f>
        <v>10852387</v>
      </c>
      <c r="D26" s="80">
        <f t="shared" si="0"/>
        <v>1.3165104078704106</v>
      </c>
      <c r="E26" s="45">
        <f>FBiH!E26+RS!E26</f>
        <v>12051898</v>
      </c>
      <c r="F26" s="80">
        <f t="shared" si="1"/>
        <v>1.3462987861685598</v>
      </c>
    </row>
    <row r="27" spans="1:6" s="1" customFormat="1" ht="17.100000000000001" customHeight="1" x14ac:dyDescent="0.2">
      <c r="A27" s="18" t="s">
        <v>13</v>
      </c>
      <c r="B27" s="11" t="s">
        <v>54</v>
      </c>
      <c r="C27" s="45">
        <f>FBiH!C27+RS!C27</f>
        <v>6718969</v>
      </c>
      <c r="D27" s="80">
        <f t="shared" si="0"/>
        <v>0.81508267431475157</v>
      </c>
      <c r="E27" s="45">
        <f>FBiH!E27+RS!E27</f>
        <v>5929571</v>
      </c>
      <c r="F27" s="80">
        <f t="shared" si="1"/>
        <v>0.66238315656175439</v>
      </c>
    </row>
    <row r="28" spans="1:6" s="1" customFormat="1" ht="17.100000000000001" customHeight="1" x14ac:dyDescent="0.2">
      <c r="A28" s="18" t="s">
        <v>14</v>
      </c>
      <c r="B28" s="11" t="s">
        <v>55</v>
      </c>
      <c r="C28" s="45">
        <f>FBiH!C28+RS!C28</f>
        <v>504967</v>
      </c>
      <c r="D28" s="80">
        <f t="shared" si="0"/>
        <v>6.1257888345771089E-2</v>
      </c>
      <c r="E28" s="45">
        <f>FBiH!E28+RS!E28</f>
        <v>508809</v>
      </c>
      <c r="F28" s="80">
        <f t="shared" si="1"/>
        <v>5.6838262246464315E-2</v>
      </c>
    </row>
    <row r="29" spans="1:6" s="1" customFormat="1" ht="17.100000000000001" customHeight="1" x14ac:dyDescent="0.2">
      <c r="A29" s="18" t="s">
        <v>15</v>
      </c>
      <c r="B29" s="11" t="s">
        <v>56</v>
      </c>
      <c r="C29" s="45">
        <f>FBiH!C29+RS!C29</f>
        <v>7079155</v>
      </c>
      <c r="D29" s="80">
        <f t="shared" si="0"/>
        <v>0.85877708161604049</v>
      </c>
      <c r="E29" s="45">
        <f>FBiH!E29+RS!E29</f>
        <v>9699851</v>
      </c>
      <c r="F29" s="80">
        <f t="shared" si="1"/>
        <v>1.0835552729798983</v>
      </c>
    </row>
    <row r="30" spans="1:6" s="1" customFormat="1" ht="17.100000000000001" customHeight="1" x14ac:dyDescent="0.2">
      <c r="A30" s="18" t="s">
        <v>16</v>
      </c>
      <c r="B30" s="11" t="s">
        <v>57</v>
      </c>
      <c r="C30" s="45">
        <f>FBiH!C30+RS!C30</f>
        <v>136513</v>
      </c>
      <c r="D30" s="80">
        <f t="shared" si="0"/>
        <v>1.6560484371743595E-2</v>
      </c>
      <c r="E30" s="45">
        <f>FBiH!E30+RS!E30</f>
        <v>290329</v>
      </c>
      <c r="F30" s="80">
        <f t="shared" si="1"/>
        <v>3.2432201159479757E-2</v>
      </c>
    </row>
    <row r="31" spans="1:6" s="1" customFormat="1" ht="17.100000000000001" customHeight="1" x14ac:dyDescent="0.2">
      <c r="A31" s="18" t="s">
        <v>17</v>
      </c>
      <c r="B31" s="11" t="s">
        <v>58</v>
      </c>
      <c r="C31" s="45">
        <f>FBiH!C31+RS!C31</f>
        <v>3196456</v>
      </c>
      <c r="D31" s="80">
        <f t="shared" si="0"/>
        <v>0.38776423954470302</v>
      </c>
      <c r="E31" s="45">
        <f>FBiH!E31+RS!E31</f>
        <v>3940945</v>
      </c>
      <c r="F31" s="80">
        <f t="shared" si="1"/>
        <v>0.44023683820233583</v>
      </c>
    </row>
    <row r="32" spans="1:6" s="1" customFormat="1" ht="17.100000000000001" customHeight="1" x14ac:dyDescent="0.2">
      <c r="A32" s="19" t="s">
        <v>23</v>
      </c>
      <c r="B32" s="5" t="s">
        <v>59</v>
      </c>
      <c r="C32" s="46">
        <f>SUM(C14:C31)</f>
        <v>671990809.5</v>
      </c>
      <c r="D32" s="81">
        <f t="shared" si="0"/>
        <v>81.519659656443537</v>
      </c>
      <c r="E32" s="46">
        <f>SUM(E14:E31)</f>
        <v>734498143.84000003</v>
      </c>
      <c r="F32" s="81">
        <f t="shared" si="1"/>
        <v>82.049645582368214</v>
      </c>
    </row>
    <row r="33" spans="1:6" s="1" customFormat="1" ht="17.100000000000001" customHeight="1" x14ac:dyDescent="0.2">
      <c r="A33" s="20" t="s">
        <v>22</v>
      </c>
      <c r="B33" s="3" t="s">
        <v>60</v>
      </c>
      <c r="C33" s="45">
        <f>FBiH!C33+RS!C33</f>
        <v>131844626</v>
      </c>
      <c r="D33" s="80">
        <f t="shared" si="0"/>
        <v>15.994160763966651</v>
      </c>
      <c r="E33" s="45">
        <f>FBiH!E33+RS!E33</f>
        <v>139221640</v>
      </c>
      <c r="F33" s="80">
        <f t="shared" si="1"/>
        <v>15.552232929651099</v>
      </c>
    </row>
    <row r="34" spans="1:6" s="1" customFormat="1" ht="17.100000000000001" customHeight="1" x14ac:dyDescent="0.2">
      <c r="A34" s="20" t="s">
        <v>20</v>
      </c>
      <c r="B34" s="4" t="s">
        <v>61</v>
      </c>
      <c r="C34" s="45">
        <f>FBiH!C34+RS!C34</f>
        <v>321244</v>
      </c>
      <c r="D34" s="80">
        <f t="shared" si="0"/>
        <v>3.8970326939679001E-2</v>
      </c>
      <c r="E34" s="45">
        <f>FBiH!E34+RS!E34</f>
        <v>199215</v>
      </c>
      <c r="F34" s="80">
        <f t="shared" si="1"/>
        <v>2.2253997891997564E-2</v>
      </c>
    </row>
    <row r="35" spans="1:6" s="1" customFormat="1" ht="17.100000000000001" customHeight="1" x14ac:dyDescent="0.2">
      <c r="A35" s="20" t="s">
        <v>21</v>
      </c>
      <c r="B35" s="14" t="s">
        <v>62</v>
      </c>
      <c r="C35" s="45">
        <f>FBiH!C35+RS!C35</f>
        <v>20173072</v>
      </c>
      <c r="D35" s="80">
        <f t="shared" si="0"/>
        <v>2.447209010028776</v>
      </c>
      <c r="E35" s="45">
        <f>FBiH!E35+RS!E35</f>
        <v>21268474</v>
      </c>
      <c r="F35" s="80">
        <f t="shared" si="1"/>
        <v>2.375868160339357</v>
      </c>
    </row>
    <row r="36" spans="1:6" s="1" customFormat="1" ht="17.100000000000001" customHeight="1" x14ac:dyDescent="0.2">
      <c r="A36" s="18" t="s">
        <v>19</v>
      </c>
      <c r="B36" s="14" t="s">
        <v>63</v>
      </c>
      <c r="C36" s="45">
        <f>FBiH!C36+RS!C36</f>
        <v>0</v>
      </c>
      <c r="D36" s="80">
        <f t="shared" si="0"/>
        <v>0</v>
      </c>
      <c r="E36" s="45">
        <f>FBiH!E36+RS!E36</f>
        <v>0</v>
      </c>
      <c r="F36" s="80">
        <f t="shared" si="1"/>
        <v>0</v>
      </c>
    </row>
    <row r="37" spans="1:6" s="1" customFormat="1" ht="17.100000000000001" customHeight="1" x14ac:dyDescent="0.2">
      <c r="A37" s="19" t="s">
        <v>18</v>
      </c>
      <c r="B37" s="6" t="s">
        <v>64</v>
      </c>
      <c r="C37" s="48">
        <f>SUM(C33:C36)</f>
        <v>152338942</v>
      </c>
      <c r="D37" s="81">
        <f t="shared" si="0"/>
        <v>18.480340100935106</v>
      </c>
      <c r="E37" s="48">
        <f>SUM(E33:E36)</f>
        <v>160689329</v>
      </c>
      <c r="F37" s="81">
        <f t="shared" si="1"/>
        <v>17.950355087882453</v>
      </c>
    </row>
    <row r="38" spans="1:6" s="1" customFormat="1" ht="17.100000000000001" customHeight="1" x14ac:dyDescent="0.2">
      <c r="A38" s="15" t="s">
        <v>24</v>
      </c>
      <c r="B38" s="16" t="s">
        <v>65</v>
      </c>
      <c r="C38" s="87">
        <f>(C32+C37)+2</f>
        <v>824329753.5</v>
      </c>
      <c r="D38" s="89">
        <f>D32+D37</f>
        <v>99.999999757378646</v>
      </c>
      <c r="E38" s="87">
        <f>(E32+E37)-6</f>
        <v>895187466.84000003</v>
      </c>
      <c r="F38" s="72">
        <f>F32+F37</f>
        <v>100.00000067025067</v>
      </c>
    </row>
    <row r="40" spans="1:6" x14ac:dyDescent="0.25">
      <c r="B40" s="34"/>
      <c r="C40" s="35"/>
      <c r="E40" s="35"/>
    </row>
    <row r="41" spans="1:6" x14ac:dyDescent="0.25">
      <c r="B41" s="34"/>
      <c r="C41" s="35"/>
      <c r="E41" s="35"/>
    </row>
    <row r="42" spans="1:6" x14ac:dyDescent="0.25">
      <c r="C42" s="36"/>
      <c r="E42" s="36"/>
    </row>
    <row r="43" spans="1:6" x14ac:dyDescent="0.25">
      <c r="C43" s="36"/>
      <c r="E43" s="36"/>
    </row>
  </sheetData>
  <mergeCells count="1">
    <mergeCell ref="C11:F11"/>
  </mergeCells>
  <pageMargins left="0.39370078740157483" right="0.39370078740157483" top="0.78740157480314965" bottom="0.78740157480314965" header="0.31496062992125984" footer="0.31496062992125984"/>
  <pageSetup paperSize="9" scale="75" orientation="portrait" r:id="rId1"/>
  <headerFooter>
    <oddHeader>&amp;L&amp;G&amp;CStatistika tržišta osiguranja&amp;RMjesečni izvještaj</oddHeader>
    <oddFooter>&amp;CU izvještaj su uključeni podaci zaključno sa 30.09.2025. godine.</oddFooter>
  </headerFooter>
  <ignoredErrors>
    <ignoredError sqref="A14:A31 A34:A37" numberStoredAsText="1"/>
    <ignoredError sqref="A32:A33 A38" twoDigitTextYear="1" numberStoredAsText="1"/>
    <ignoredError sqref="E14:E37 D32:D37" formula="1"/>
    <ignoredError sqref="F14:F17 F19:F23 F26:F38" evalError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8"/>
  <sheetViews>
    <sheetView showGridLines="0" showRuler="0" view="pageLayout" topLeftCell="A2" zoomScale="80" zoomScaleNormal="70" zoomScalePageLayoutView="80" workbookViewId="0">
      <selection activeCell="E33" sqref="E33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9" x14ac:dyDescent="0.25">
      <c r="C1" s="30"/>
      <c r="E1" s="30"/>
    </row>
    <row r="3" spans="1:9" x14ac:dyDescent="0.25">
      <c r="C3" s="33"/>
      <c r="E3" s="33"/>
    </row>
    <row r="4" spans="1:9" x14ac:dyDescent="0.25">
      <c r="C4" s="33"/>
      <c r="E4" s="33"/>
    </row>
    <row r="5" spans="1:9" x14ac:dyDescent="0.25">
      <c r="C5" s="33"/>
      <c r="E5" s="33"/>
    </row>
    <row r="6" spans="1:9" x14ac:dyDescent="0.25">
      <c r="C6" s="33"/>
      <c r="E6" s="33"/>
    </row>
    <row r="7" spans="1:9" x14ac:dyDescent="0.25">
      <c r="A7" s="2" t="s">
        <v>69</v>
      </c>
    </row>
    <row r="8" spans="1:9" x14ac:dyDescent="0.25">
      <c r="A8" s="2"/>
    </row>
    <row r="9" spans="1:9" s="1" customFormat="1" ht="15" customHeight="1" x14ac:dyDescent="0.2">
      <c r="D9" s="2"/>
      <c r="F9" s="2"/>
    </row>
    <row r="10" spans="1:9" s="1" customFormat="1" ht="15" customHeight="1" thickBot="1" x14ac:dyDescent="0.25">
      <c r="D10" s="2"/>
      <c r="F10" s="2"/>
    </row>
    <row r="11" spans="1:9" s="1" customFormat="1" ht="15" customHeight="1" x14ac:dyDescent="0.25">
      <c r="A11" s="58"/>
      <c r="B11" s="59"/>
      <c r="C11" s="90" t="s">
        <v>36</v>
      </c>
      <c r="D11" s="90"/>
      <c r="E11" s="90"/>
      <c r="F11" s="91"/>
    </row>
    <row r="12" spans="1:9" s="1" customFormat="1" ht="26.25" customHeight="1" x14ac:dyDescent="0.2">
      <c r="A12" s="60" t="s">
        <v>32</v>
      </c>
      <c r="B12" s="38" t="s">
        <v>33</v>
      </c>
      <c r="C12" s="55" t="s">
        <v>34</v>
      </c>
      <c r="D12" s="55" t="s">
        <v>35</v>
      </c>
      <c r="E12" s="55" t="s">
        <v>34</v>
      </c>
      <c r="F12" s="61" t="s">
        <v>35</v>
      </c>
    </row>
    <row r="13" spans="1:9" s="1" customFormat="1" ht="24.75" customHeight="1" thickBot="1" x14ac:dyDescent="0.25">
      <c r="A13" s="65"/>
      <c r="B13" s="13"/>
      <c r="C13" s="64" t="s">
        <v>71</v>
      </c>
      <c r="D13" s="85" t="s">
        <v>25</v>
      </c>
      <c r="E13" s="64" t="s">
        <v>72</v>
      </c>
      <c r="F13" s="71" t="s">
        <v>25</v>
      </c>
    </row>
    <row r="14" spans="1:9" s="1" customFormat="1" ht="16.5" customHeight="1" x14ac:dyDescent="0.2">
      <c r="A14" s="66" t="s">
        <v>0</v>
      </c>
      <c r="B14" s="11" t="s">
        <v>41</v>
      </c>
      <c r="C14" s="45">
        <v>29602505</v>
      </c>
      <c r="D14" s="82">
        <f>C14/C$38*100</f>
        <v>5.165604163595086</v>
      </c>
      <c r="E14" s="45">
        <v>31535645</v>
      </c>
      <c r="F14" s="82">
        <f>E14/E$38*100</f>
        <v>4.9820494828077253</v>
      </c>
      <c r="H14" s="42"/>
      <c r="I14" s="42"/>
    </row>
    <row r="15" spans="1:9" s="1" customFormat="1" ht="17.100000000000001" customHeight="1" x14ac:dyDescent="0.2">
      <c r="A15" s="67" t="s">
        <v>1</v>
      </c>
      <c r="B15" s="11" t="s">
        <v>42</v>
      </c>
      <c r="C15" s="45">
        <v>15538354</v>
      </c>
      <c r="D15" s="80">
        <f t="shared" ref="D15:D37" si="0">C15/C$38*100</f>
        <v>2.7114254728717846</v>
      </c>
      <c r="E15" s="45">
        <v>17555512</v>
      </c>
      <c r="F15" s="80">
        <f t="shared" ref="F15:F37" si="1">E15/E$38*100</f>
        <v>2.7734466658292485</v>
      </c>
      <c r="H15" s="42"/>
      <c r="I15" s="42"/>
    </row>
    <row r="16" spans="1:9" s="1" customFormat="1" ht="17.100000000000001" customHeight="1" x14ac:dyDescent="0.2">
      <c r="A16" s="67" t="s">
        <v>2</v>
      </c>
      <c r="B16" s="11" t="s">
        <v>43</v>
      </c>
      <c r="C16" s="45">
        <v>74874070</v>
      </c>
      <c r="D16" s="80">
        <f t="shared" si="0"/>
        <v>13.06544185153621</v>
      </c>
      <c r="E16" s="45">
        <v>85406021</v>
      </c>
      <c r="F16" s="80">
        <f t="shared" si="1"/>
        <v>13.492573966751456</v>
      </c>
      <c r="H16" s="42"/>
      <c r="I16" s="42"/>
    </row>
    <row r="17" spans="1:9" s="1" customFormat="1" ht="17.100000000000001" customHeight="1" x14ac:dyDescent="0.2">
      <c r="A17" s="68" t="s">
        <v>3</v>
      </c>
      <c r="B17" s="11" t="s">
        <v>44</v>
      </c>
      <c r="C17" s="45">
        <v>0</v>
      </c>
      <c r="D17" s="80">
        <f t="shared" si="0"/>
        <v>0</v>
      </c>
      <c r="E17" s="45">
        <v>0</v>
      </c>
      <c r="F17" s="80">
        <f t="shared" si="1"/>
        <v>0</v>
      </c>
      <c r="H17" s="42"/>
      <c r="I17" s="42"/>
    </row>
    <row r="18" spans="1:9" s="1" customFormat="1" ht="17.100000000000001" customHeight="1" x14ac:dyDescent="0.2">
      <c r="A18" s="68" t="s">
        <v>4</v>
      </c>
      <c r="B18" s="11" t="s">
        <v>45</v>
      </c>
      <c r="C18" s="45">
        <v>23897</v>
      </c>
      <c r="D18" s="80">
        <f t="shared" si="0"/>
        <v>4.1699998935033292E-3</v>
      </c>
      <c r="E18" s="45">
        <v>68831</v>
      </c>
      <c r="F18" s="80">
        <f t="shared" si="1"/>
        <v>1.0874026770378046E-2</v>
      </c>
      <c r="H18" s="42"/>
      <c r="I18" s="42"/>
    </row>
    <row r="19" spans="1:9" s="1" customFormat="1" ht="17.100000000000001" customHeight="1" x14ac:dyDescent="0.2">
      <c r="A19" s="68" t="s">
        <v>5</v>
      </c>
      <c r="B19" s="11" t="s">
        <v>46</v>
      </c>
      <c r="C19" s="45">
        <v>9685</v>
      </c>
      <c r="D19" s="80">
        <f t="shared" si="0"/>
        <v>1.6900217168924862E-3</v>
      </c>
      <c r="E19" s="45">
        <v>7927</v>
      </c>
      <c r="F19" s="80">
        <f t="shared" si="1"/>
        <v>1.252319597402141E-3</v>
      </c>
      <c r="H19" s="42"/>
      <c r="I19" s="42"/>
    </row>
    <row r="20" spans="1:9" s="1" customFormat="1" ht="17.100000000000001" customHeight="1" x14ac:dyDescent="0.2">
      <c r="A20" s="68" t="s">
        <v>6</v>
      </c>
      <c r="B20" s="11" t="s">
        <v>47</v>
      </c>
      <c r="C20" s="45">
        <v>2474732</v>
      </c>
      <c r="D20" s="80">
        <f t="shared" si="0"/>
        <v>0.4318379786772098</v>
      </c>
      <c r="E20" s="45">
        <v>3163885</v>
      </c>
      <c r="F20" s="80">
        <f t="shared" si="1"/>
        <v>0.499835396672975</v>
      </c>
      <c r="H20" s="42"/>
      <c r="I20" s="42"/>
    </row>
    <row r="21" spans="1:9" s="1" customFormat="1" ht="17.100000000000001" customHeight="1" x14ac:dyDescent="0.2">
      <c r="A21" s="68" t="s">
        <v>7</v>
      </c>
      <c r="B21" s="11" t="s">
        <v>48</v>
      </c>
      <c r="C21" s="45">
        <v>26807567</v>
      </c>
      <c r="D21" s="80">
        <f t="shared" si="0"/>
        <v>4.6778905944295675</v>
      </c>
      <c r="E21" s="45">
        <v>30639042</v>
      </c>
      <c r="F21" s="80">
        <f t="shared" si="1"/>
        <v>4.8404027680367463</v>
      </c>
      <c r="H21" s="42"/>
      <c r="I21" s="42"/>
    </row>
    <row r="22" spans="1:9" s="1" customFormat="1" ht="17.100000000000001" customHeight="1" x14ac:dyDescent="0.2">
      <c r="A22" s="68" t="s">
        <v>8</v>
      </c>
      <c r="B22" s="11" t="s">
        <v>49</v>
      </c>
      <c r="C22" s="45">
        <v>20932186</v>
      </c>
      <c r="D22" s="80">
        <f t="shared" si="0"/>
        <v>3.6526431514747411</v>
      </c>
      <c r="E22" s="45">
        <v>22808778</v>
      </c>
      <c r="F22" s="80">
        <f t="shared" si="1"/>
        <v>3.6033656720316403</v>
      </c>
      <c r="H22" s="42"/>
      <c r="I22" s="42"/>
    </row>
    <row r="23" spans="1:9" s="1" customFormat="1" ht="17.100000000000001" customHeight="1" x14ac:dyDescent="0.2">
      <c r="A23" s="68" t="s">
        <v>9</v>
      </c>
      <c r="B23" s="11" t="s">
        <v>50</v>
      </c>
      <c r="C23" s="45">
        <v>251085942</v>
      </c>
      <c r="D23" s="80">
        <f t="shared" si="0"/>
        <v>43.814217324358005</v>
      </c>
      <c r="E23" s="45">
        <v>277239754</v>
      </c>
      <c r="F23" s="80">
        <f t="shared" si="1"/>
        <v>43.798760831733141</v>
      </c>
      <c r="H23" s="42"/>
      <c r="I23" s="42"/>
    </row>
    <row r="24" spans="1:9" s="1" customFormat="1" ht="17.100000000000001" customHeight="1" x14ac:dyDescent="0.2">
      <c r="A24" s="68" t="s">
        <v>10</v>
      </c>
      <c r="B24" s="11" t="s">
        <v>51</v>
      </c>
      <c r="C24" s="45">
        <v>20890</v>
      </c>
      <c r="D24" s="80">
        <f t="shared" si="0"/>
        <v>3.6452817414438865E-3</v>
      </c>
      <c r="E24" s="45">
        <v>74789</v>
      </c>
      <c r="F24" s="80">
        <f t="shared" si="1"/>
        <v>1.1815280732951775E-2</v>
      </c>
      <c r="H24" s="42"/>
      <c r="I24" s="42"/>
    </row>
    <row r="25" spans="1:9" s="1" customFormat="1" ht="17.100000000000001" customHeight="1" x14ac:dyDescent="0.2">
      <c r="A25" s="68" t="s">
        <v>11</v>
      </c>
      <c r="B25" s="11" t="s">
        <v>52</v>
      </c>
      <c r="C25" s="45">
        <v>34721</v>
      </c>
      <c r="D25" s="80">
        <f t="shared" si="0"/>
        <v>6.058775842253384E-3</v>
      </c>
      <c r="E25" s="45">
        <v>37071</v>
      </c>
      <c r="F25" s="80">
        <f t="shared" si="1"/>
        <v>5.8565333411498381E-3</v>
      </c>
      <c r="H25" s="42"/>
      <c r="I25" s="42"/>
    </row>
    <row r="26" spans="1:9" s="1" customFormat="1" ht="17.100000000000001" customHeight="1" x14ac:dyDescent="0.2">
      <c r="A26" s="68" t="s">
        <v>12</v>
      </c>
      <c r="B26" s="11" t="s">
        <v>53</v>
      </c>
      <c r="C26" s="45">
        <v>8041707</v>
      </c>
      <c r="D26" s="80">
        <f t="shared" si="0"/>
        <v>1.4032689180058158</v>
      </c>
      <c r="E26" s="45">
        <v>9152596</v>
      </c>
      <c r="F26" s="80">
        <f t="shared" si="1"/>
        <v>1.4459411300497598</v>
      </c>
      <c r="H26" s="42"/>
      <c r="I26" s="42"/>
    </row>
    <row r="27" spans="1:9" s="1" customFormat="1" ht="17.100000000000001" customHeight="1" x14ac:dyDescent="0.2">
      <c r="A27" s="68" t="s">
        <v>13</v>
      </c>
      <c r="B27" s="11" t="s">
        <v>54</v>
      </c>
      <c r="C27" s="45">
        <v>3193479</v>
      </c>
      <c r="D27" s="80">
        <f t="shared" si="0"/>
        <v>0.5572585299370264</v>
      </c>
      <c r="E27" s="45">
        <v>3794343</v>
      </c>
      <c r="F27" s="80">
        <f t="shared" si="1"/>
        <v>0.59943611683684006</v>
      </c>
      <c r="H27" s="42"/>
      <c r="I27" s="42"/>
    </row>
    <row r="28" spans="1:9" s="1" customFormat="1" ht="17.100000000000001" customHeight="1" x14ac:dyDescent="0.2">
      <c r="A28" s="68" t="s">
        <v>14</v>
      </c>
      <c r="B28" s="11" t="s">
        <v>55</v>
      </c>
      <c r="C28" s="45">
        <v>490004</v>
      </c>
      <c r="D28" s="80">
        <f t="shared" si="0"/>
        <v>8.5505152438222598E-2</v>
      </c>
      <c r="E28" s="45">
        <v>508409</v>
      </c>
      <c r="F28" s="80">
        <f t="shared" si="1"/>
        <v>8.0319232268906915E-2</v>
      </c>
      <c r="H28" s="42"/>
      <c r="I28" s="42"/>
    </row>
    <row r="29" spans="1:9" s="1" customFormat="1" ht="17.100000000000001" customHeight="1" x14ac:dyDescent="0.2">
      <c r="A29" s="68" t="s">
        <v>15</v>
      </c>
      <c r="B29" s="11" t="s">
        <v>56</v>
      </c>
      <c r="C29" s="45">
        <v>5432503</v>
      </c>
      <c r="D29" s="80">
        <f t="shared" si="0"/>
        <v>0.94796572504734988</v>
      </c>
      <c r="E29" s="45">
        <v>8091189</v>
      </c>
      <c r="F29" s="80">
        <f t="shared" si="1"/>
        <v>1.2782584270196331</v>
      </c>
      <c r="H29" s="42"/>
      <c r="I29" s="42"/>
    </row>
    <row r="30" spans="1:9" s="1" customFormat="1" ht="17.100000000000001" customHeight="1" x14ac:dyDescent="0.2">
      <c r="A30" s="68" t="s">
        <v>16</v>
      </c>
      <c r="B30" s="11" t="s">
        <v>57</v>
      </c>
      <c r="C30" s="45">
        <v>134440</v>
      </c>
      <c r="D30" s="80">
        <f t="shared" si="0"/>
        <v>2.3459630316884448E-2</v>
      </c>
      <c r="E30" s="45">
        <v>163785</v>
      </c>
      <c r="F30" s="80">
        <f t="shared" si="1"/>
        <v>2.5875005078908747E-2</v>
      </c>
      <c r="H30" s="42"/>
      <c r="I30" s="42"/>
    </row>
    <row r="31" spans="1:9" s="1" customFormat="1" ht="17.100000000000001" customHeight="1" x14ac:dyDescent="0.2">
      <c r="A31" s="68" t="s">
        <v>17</v>
      </c>
      <c r="B31" s="11" t="s">
        <v>58</v>
      </c>
      <c r="C31" s="45">
        <v>2404425</v>
      </c>
      <c r="D31" s="80">
        <f t="shared" si="0"/>
        <v>0.41956948545577871</v>
      </c>
      <c r="E31" s="45">
        <v>2995808</v>
      </c>
      <c r="F31" s="80">
        <f t="shared" si="1"/>
        <v>0.47328233486238336</v>
      </c>
      <c r="H31" s="42"/>
      <c r="I31" s="42"/>
    </row>
    <row r="32" spans="1:9" s="1" customFormat="1" ht="17.100000000000001" customHeight="1" x14ac:dyDescent="0.2">
      <c r="A32" s="69" t="s">
        <v>23</v>
      </c>
      <c r="B32" s="5" t="s">
        <v>59</v>
      </c>
      <c r="C32" s="46">
        <f>SUM(C14:C31)-1</f>
        <v>441101106</v>
      </c>
      <c r="D32" s="81">
        <f t="shared" si="0"/>
        <v>76.971651882838884</v>
      </c>
      <c r="E32" s="46">
        <f>SUM(E14:E31)-4</f>
        <v>493243381</v>
      </c>
      <c r="F32" s="81">
        <f t="shared" si="1"/>
        <v>77.923344558495117</v>
      </c>
      <c r="H32" s="42"/>
      <c r="I32" s="42"/>
    </row>
    <row r="33" spans="1:9" s="1" customFormat="1" ht="17.100000000000001" customHeight="1" x14ac:dyDescent="0.2">
      <c r="A33" s="70" t="s">
        <v>22</v>
      </c>
      <c r="B33" s="3" t="s">
        <v>60</v>
      </c>
      <c r="C33" s="47">
        <f>111470954+2252050</f>
        <v>113723004</v>
      </c>
      <c r="D33" s="80">
        <f t="shared" si="0"/>
        <v>19.844537580820969</v>
      </c>
      <c r="E33" s="47">
        <f>118025235+2576227</f>
        <v>120601462</v>
      </c>
      <c r="F33" s="80">
        <f t="shared" si="1"/>
        <v>19.052803625324788</v>
      </c>
      <c r="H33" s="42"/>
      <c r="I33" s="42"/>
    </row>
    <row r="34" spans="1:9" s="1" customFormat="1" ht="17.100000000000001" customHeight="1" x14ac:dyDescent="0.2">
      <c r="A34" s="70" t="s">
        <v>20</v>
      </c>
      <c r="B34" s="4" t="s">
        <v>61</v>
      </c>
      <c r="C34" s="47">
        <v>318200</v>
      </c>
      <c r="D34" s="80">
        <f t="shared" si="0"/>
        <v>5.552554572175418E-2</v>
      </c>
      <c r="E34" s="47">
        <v>177567</v>
      </c>
      <c r="F34" s="80">
        <f t="shared" si="1"/>
        <v>2.8052306541176478E-2</v>
      </c>
      <c r="H34" s="42"/>
      <c r="I34" s="42"/>
    </row>
    <row r="35" spans="1:9" s="1" customFormat="1" ht="17.100000000000001" customHeight="1" x14ac:dyDescent="0.2">
      <c r="A35" s="70" t="s">
        <v>21</v>
      </c>
      <c r="B35" s="14" t="s">
        <v>62</v>
      </c>
      <c r="C35" s="47">
        <v>17927250</v>
      </c>
      <c r="D35" s="80">
        <f t="shared" si="0"/>
        <v>3.1282851651172767</v>
      </c>
      <c r="E35" s="47">
        <v>18962973</v>
      </c>
      <c r="F35" s="80">
        <f t="shared" si="1"/>
        <v>2.9957995096389136</v>
      </c>
      <c r="H35" s="42"/>
      <c r="I35" s="42"/>
    </row>
    <row r="36" spans="1:9" s="1" customFormat="1" ht="17.100000000000001" customHeight="1" x14ac:dyDescent="0.2">
      <c r="A36" s="68" t="s">
        <v>19</v>
      </c>
      <c r="B36" s="14" t="s">
        <v>63</v>
      </c>
      <c r="C36" s="47">
        <v>0</v>
      </c>
      <c r="D36" s="80">
        <f t="shared" si="0"/>
        <v>0</v>
      </c>
      <c r="E36" s="47">
        <v>0</v>
      </c>
      <c r="F36" s="80">
        <f t="shared" si="1"/>
        <v>0</v>
      </c>
      <c r="H36" s="42"/>
      <c r="I36" s="42"/>
    </row>
    <row r="37" spans="1:9" s="1" customFormat="1" ht="17.100000000000001" customHeight="1" x14ac:dyDescent="0.2">
      <c r="A37" s="69" t="s">
        <v>18</v>
      </c>
      <c r="B37" s="6" t="s">
        <v>64</v>
      </c>
      <c r="C37" s="48">
        <f>SUM(C33:C36)-1</f>
        <v>131968453</v>
      </c>
      <c r="D37" s="83">
        <f t="shared" si="0"/>
        <v>23.028348117161116</v>
      </c>
      <c r="E37" s="48">
        <f>SUM(E33:E36)</f>
        <v>139742002</v>
      </c>
      <c r="F37" s="83">
        <f t="shared" si="1"/>
        <v>22.076655441504879</v>
      </c>
    </row>
    <row r="38" spans="1:9" s="1" customFormat="1" ht="17.100000000000001" customHeight="1" x14ac:dyDescent="0.2">
      <c r="A38" s="74" t="s">
        <v>24</v>
      </c>
      <c r="B38" s="75" t="s">
        <v>65</v>
      </c>
      <c r="C38" s="88">
        <f>C32+C37</f>
        <v>573069559</v>
      </c>
      <c r="D38" s="76">
        <f>D32+D37</f>
        <v>100</v>
      </c>
      <c r="E38" s="88">
        <f>E32+E37</f>
        <v>632985383</v>
      </c>
      <c r="F38" s="76">
        <f>F32+F37</f>
        <v>100</v>
      </c>
    </row>
    <row r="40" spans="1:9" x14ac:dyDescent="0.25">
      <c r="B40" s="34"/>
      <c r="C40" s="35"/>
      <c r="E40" s="35"/>
    </row>
    <row r="41" spans="1:9" x14ac:dyDescent="0.25">
      <c r="A41" s="77" t="s">
        <v>70</v>
      </c>
      <c r="B41" s="34"/>
      <c r="C41" s="35"/>
      <c r="E41" s="35"/>
    </row>
    <row r="42" spans="1:9" x14ac:dyDescent="0.25">
      <c r="C42" s="36"/>
      <c r="E42" s="36"/>
    </row>
    <row r="43" spans="1:9" x14ac:dyDescent="0.25">
      <c r="C43" s="36"/>
      <c r="E43" s="36"/>
    </row>
    <row r="51" spans="3:6" x14ac:dyDescent="0.25">
      <c r="C51" s="42"/>
      <c r="D51" s="42"/>
      <c r="E51" s="42"/>
      <c r="F51" s="42"/>
    </row>
    <row r="52" spans="3:6" x14ac:dyDescent="0.25">
      <c r="C52" s="42"/>
      <c r="D52" s="42"/>
      <c r="E52" s="42"/>
      <c r="F52" s="42"/>
    </row>
    <row r="53" spans="3:6" x14ac:dyDescent="0.25">
      <c r="C53" s="42"/>
      <c r="D53" s="42"/>
      <c r="E53" s="42"/>
      <c r="F53" s="42"/>
    </row>
    <row r="54" spans="3:6" x14ac:dyDescent="0.25">
      <c r="C54" s="42"/>
      <c r="D54" s="42"/>
      <c r="E54" s="42"/>
      <c r="F54" s="42"/>
    </row>
    <row r="55" spans="3:6" x14ac:dyDescent="0.25">
      <c r="C55" s="42"/>
      <c r="D55" s="42"/>
      <c r="E55" s="42"/>
      <c r="F55" s="42"/>
    </row>
    <row r="56" spans="3:6" x14ac:dyDescent="0.25">
      <c r="C56" s="44"/>
      <c r="D56" s="42"/>
      <c r="E56" s="44"/>
      <c r="F56" s="42"/>
    </row>
    <row r="57" spans="3:6" x14ac:dyDescent="0.25">
      <c r="C57" s="44"/>
      <c r="D57" s="42"/>
      <c r="E57" s="44"/>
      <c r="F57" s="42"/>
    </row>
    <row r="58" spans="3:6" x14ac:dyDescent="0.25">
      <c r="C58" s="44"/>
      <c r="D58" s="42"/>
      <c r="E58" s="44"/>
      <c r="F58" s="42"/>
    </row>
    <row r="59" spans="3:6" x14ac:dyDescent="0.25">
      <c r="C59" s="44"/>
      <c r="D59" s="42"/>
      <c r="E59" s="44"/>
      <c r="F59" s="42"/>
    </row>
    <row r="60" spans="3:6" x14ac:dyDescent="0.25">
      <c r="C60" s="44"/>
      <c r="D60" s="42"/>
      <c r="E60" s="44"/>
      <c r="F60" s="42"/>
    </row>
    <row r="61" spans="3:6" x14ac:dyDescent="0.25">
      <c r="C61" s="44"/>
      <c r="D61" s="42"/>
      <c r="E61" s="44"/>
      <c r="F61" s="42"/>
    </row>
    <row r="62" spans="3:6" x14ac:dyDescent="0.25">
      <c r="C62" s="44"/>
      <c r="D62" s="42"/>
      <c r="E62" s="44"/>
      <c r="F62" s="42"/>
    </row>
    <row r="63" spans="3:6" x14ac:dyDescent="0.25">
      <c r="C63" s="44"/>
      <c r="D63" s="42"/>
      <c r="E63" s="44"/>
      <c r="F63" s="42"/>
    </row>
    <row r="64" spans="3:6" x14ac:dyDescent="0.25">
      <c r="C64" s="44"/>
      <c r="D64" s="42"/>
      <c r="E64" s="44"/>
      <c r="F64" s="42"/>
    </row>
    <row r="65" spans="3:6" x14ac:dyDescent="0.25">
      <c r="C65" s="44"/>
      <c r="D65" s="42"/>
      <c r="E65" s="44"/>
      <c r="F65" s="42"/>
    </row>
    <row r="66" spans="3:6" x14ac:dyDescent="0.25">
      <c r="C66" s="44"/>
      <c r="D66" s="42"/>
      <c r="E66" s="44"/>
      <c r="F66" s="42"/>
    </row>
    <row r="67" spans="3:6" x14ac:dyDescent="0.25">
      <c r="C67" s="44"/>
      <c r="D67" s="42"/>
      <c r="E67" s="44"/>
      <c r="F67" s="42"/>
    </row>
    <row r="68" spans="3:6" x14ac:dyDescent="0.25">
      <c r="C68" s="44"/>
      <c r="D68" s="42"/>
      <c r="E68" s="44"/>
      <c r="F68" s="42"/>
    </row>
  </sheetData>
  <mergeCells count="1">
    <mergeCell ref="C11:F11"/>
  </mergeCells>
  <dataValidations disablePrompts="1" count="1">
    <dataValidation type="decimal" allowBlank="1" showInputMessage="1" showErrorMessage="1" errorTitle="Microsoft Excel" error="Neočekivana vrsta podatka!_x000a_Mollimo unesite broj." sqref="C56:F68" xr:uid="{00000000-0002-0000-01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portrait" r:id="rId1"/>
  <headerFooter>
    <oddHeader>&amp;L&amp;G&amp;CStatistika tržišta osiguranja&amp;RMjesečni izvještaj</oddHeader>
    <oddFooter>&amp;CU izvještaj su uključeni podaci zaključno sa 30.09.2025. godine.</oddFooter>
  </headerFooter>
  <ignoredErrors>
    <ignoredError sqref="A14:A31 A37" numberStoredAsText="1"/>
    <ignoredError sqref="A32:A33 A38" twoDigitTextYear="1" numberStoredAsText="1"/>
    <ignoredError sqref="F14:F38" evalError="1"/>
    <ignoredError sqref="D32 D37:E37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I64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0"/>
    </row>
    <row r="3" spans="1:9" x14ac:dyDescent="0.25">
      <c r="C3" s="33"/>
    </row>
    <row r="4" spans="1:9" x14ac:dyDescent="0.25">
      <c r="C4" s="33" t="s">
        <v>30</v>
      </c>
    </row>
    <row r="5" spans="1:9" s="1" customFormat="1" ht="15" customHeight="1" x14ac:dyDescent="0.2">
      <c r="D5" s="2"/>
    </row>
    <row r="6" spans="1:9" s="1" customFormat="1" ht="15" customHeight="1" thickBot="1" x14ac:dyDescent="0.25">
      <c r="D6" s="2"/>
    </row>
    <row r="7" spans="1:9" s="1" customFormat="1" ht="15" customHeight="1" x14ac:dyDescent="0.25">
      <c r="A7" s="39"/>
      <c r="B7" s="12"/>
      <c r="C7" s="92" t="s">
        <v>36</v>
      </c>
      <c r="D7" s="92"/>
      <c r="E7" s="92"/>
      <c r="F7" s="92"/>
      <c r="G7" s="92"/>
      <c r="H7" s="92"/>
      <c r="I7" s="93"/>
    </row>
    <row r="8" spans="1:9" s="1" customFormat="1" ht="26.25" customHeight="1" x14ac:dyDescent="0.2">
      <c r="A8" s="37" t="s">
        <v>32</v>
      </c>
      <c r="B8" s="38" t="s">
        <v>33</v>
      </c>
      <c r="C8" s="55" t="s">
        <v>34</v>
      </c>
      <c r="D8" s="55" t="s">
        <v>35</v>
      </c>
      <c r="E8" s="55" t="s">
        <v>34</v>
      </c>
      <c r="F8" s="55" t="s">
        <v>35</v>
      </c>
      <c r="G8" s="94" t="s">
        <v>37</v>
      </c>
      <c r="H8" s="94"/>
      <c r="I8" s="9" t="s">
        <v>38</v>
      </c>
    </row>
    <row r="9" spans="1:9" s="1" customFormat="1" ht="24.75" customHeight="1" thickBot="1" x14ac:dyDescent="0.25">
      <c r="A9" s="40"/>
      <c r="B9" s="13"/>
      <c r="C9" s="10" t="s">
        <v>28</v>
      </c>
      <c r="D9" s="32" t="s">
        <v>25</v>
      </c>
      <c r="E9" s="10" t="s">
        <v>66</v>
      </c>
      <c r="F9" s="10" t="s">
        <v>25</v>
      </c>
      <c r="G9" s="7" t="s">
        <v>39</v>
      </c>
      <c r="H9" s="10" t="s">
        <v>40</v>
      </c>
      <c r="I9" s="8" t="s">
        <v>26</v>
      </c>
    </row>
    <row r="10" spans="1:9" s="1" customFormat="1" ht="16.5" customHeight="1" x14ac:dyDescent="0.2">
      <c r="A10" s="17" t="s">
        <v>0</v>
      </c>
      <c r="B10" s="11" t="s">
        <v>41</v>
      </c>
      <c r="C10" s="45">
        <v>17089219</v>
      </c>
      <c r="D10" s="25">
        <f>C10/C$34*100</f>
        <v>6.3782345224571682</v>
      </c>
      <c r="E10" s="45"/>
      <c r="F10" s="25" t="e">
        <f>E10/E$34*100</f>
        <v>#DIV/0!</v>
      </c>
      <c r="G10" s="49">
        <f>E10-C10</f>
        <v>-17089219</v>
      </c>
      <c r="H10" s="25">
        <f>(E10-C10)/C10</f>
        <v>-1</v>
      </c>
      <c r="I10" s="26" t="e">
        <f>F10-D10</f>
        <v>#DIV/0!</v>
      </c>
    </row>
    <row r="11" spans="1:9" s="1" customFormat="1" ht="17.100000000000001" customHeight="1" x14ac:dyDescent="0.2">
      <c r="A11" s="21" t="s">
        <v>1</v>
      </c>
      <c r="B11" s="11" t="s">
        <v>42</v>
      </c>
      <c r="C11" s="45">
        <v>4496282</v>
      </c>
      <c r="D11" s="25">
        <f t="shared" ref="D11:D33" si="0">C11/C$34*100</f>
        <v>1.6781539914201324</v>
      </c>
      <c r="E11" s="45"/>
      <c r="F11" s="25" t="e">
        <f t="shared" ref="F11:F33" si="1">E11/E$34*100</f>
        <v>#DIV/0!</v>
      </c>
      <c r="G11" s="49">
        <f t="shared" ref="G11:G33" si="2">E11-C11</f>
        <v>-4496282</v>
      </c>
      <c r="H11" s="25">
        <f t="shared" ref="H11:H33" si="3">(E11-C11)/C11</f>
        <v>-1</v>
      </c>
      <c r="I11" s="26" t="e">
        <f t="shared" ref="I11:I28" si="4">F11-D11</f>
        <v>#DIV/0!</v>
      </c>
    </row>
    <row r="12" spans="1:9" s="1" customFormat="1" ht="17.100000000000001" customHeight="1" x14ac:dyDescent="0.2">
      <c r="A12" s="21" t="s">
        <v>2</v>
      </c>
      <c r="B12" s="11" t="s">
        <v>43</v>
      </c>
      <c r="C12" s="45">
        <v>28452891</v>
      </c>
      <c r="D12" s="25">
        <f t="shared" si="0"/>
        <v>10.619514656574468</v>
      </c>
      <c r="E12" s="45"/>
      <c r="F12" s="25" t="e">
        <f t="shared" si="1"/>
        <v>#DIV/0!</v>
      </c>
      <c r="G12" s="49">
        <f t="shared" si="2"/>
        <v>-28452891</v>
      </c>
      <c r="H12" s="25">
        <f t="shared" si="3"/>
        <v>-1</v>
      </c>
      <c r="I12" s="26" t="e">
        <f t="shared" si="4"/>
        <v>#DIV/0!</v>
      </c>
    </row>
    <row r="13" spans="1:9" s="1" customFormat="1" ht="17.100000000000001" customHeight="1" x14ac:dyDescent="0.2">
      <c r="A13" s="18" t="s">
        <v>3</v>
      </c>
      <c r="B13" s="11" t="s">
        <v>44</v>
      </c>
      <c r="C13" s="45">
        <v>0</v>
      </c>
      <c r="D13" s="25">
        <f t="shared" si="0"/>
        <v>0</v>
      </c>
      <c r="E13" s="45"/>
      <c r="F13" s="25" t="e">
        <f t="shared" si="1"/>
        <v>#DIV/0!</v>
      </c>
      <c r="G13" s="49">
        <f t="shared" si="2"/>
        <v>0</v>
      </c>
      <c r="H13" s="25" t="s">
        <v>27</v>
      </c>
      <c r="I13" s="26" t="e">
        <f t="shared" si="4"/>
        <v>#DIV/0!</v>
      </c>
    </row>
    <row r="14" spans="1:9" s="1" customFormat="1" ht="17.100000000000001" customHeight="1" x14ac:dyDescent="0.2">
      <c r="A14" s="18" t="s">
        <v>4</v>
      </c>
      <c r="B14" s="11" t="s">
        <v>45</v>
      </c>
      <c r="C14" s="45">
        <v>0</v>
      </c>
      <c r="D14" s="25">
        <f t="shared" si="0"/>
        <v>0</v>
      </c>
      <c r="E14" s="45"/>
      <c r="F14" s="25" t="e">
        <f t="shared" si="1"/>
        <v>#DIV/0!</v>
      </c>
      <c r="G14" s="49">
        <f t="shared" si="2"/>
        <v>0</v>
      </c>
      <c r="H14" s="25" t="e">
        <f t="shared" si="3"/>
        <v>#DIV/0!</v>
      </c>
      <c r="I14" s="26" t="e">
        <f t="shared" si="4"/>
        <v>#DIV/0!</v>
      </c>
    </row>
    <row r="15" spans="1:9" s="1" customFormat="1" ht="17.100000000000001" customHeight="1" x14ac:dyDescent="0.2">
      <c r="A15" s="18" t="s">
        <v>5</v>
      </c>
      <c r="B15" s="11" t="s">
        <v>46</v>
      </c>
      <c r="C15" s="45">
        <v>8869</v>
      </c>
      <c r="D15" s="25">
        <f t="shared" si="0"/>
        <v>3.3101900080789314E-3</v>
      </c>
      <c r="E15" s="45"/>
      <c r="F15" s="25" t="e">
        <f t="shared" si="1"/>
        <v>#DIV/0!</v>
      </c>
      <c r="G15" s="49">
        <f t="shared" si="2"/>
        <v>-8869</v>
      </c>
      <c r="H15" s="25">
        <f t="shared" si="3"/>
        <v>-1</v>
      </c>
      <c r="I15" s="26" t="e">
        <f t="shared" si="4"/>
        <v>#DIV/0!</v>
      </c>
    </row>
    <row r="16" spans="1:9" s="1" customFormat="1" ht="17.100000000000001" customHeight="1" x14ac:dyDescent="0.2">
      <c r="A16" s="18" t="s">
        <v>6</v>
      </c>
      <c r="B16" s="11" t="s">
        <v>47</v>
      </c>
      <c r="C16" s="45">
        <v>1948920</v>
      </c>
      <c r="D16" s="25">
        <f t="shared" si="0"/>
        <v>0.72739829862951744</v>
      </c>
      <c r="E16" s="45"/>
      <c r="F16" s="25" t="e">
        <f t="shared" si="1"/>
        <v>#DIV/0!</v>
      </c>
      <c r="G16" s="49">
        <f t="shared" si="2"/>
        <v>-1948920</v>
      </c>
      <c r="H16" s="25">
        <f t="shared" si="3"/>
        <v>-1</v>
      </c>
      <c r="I16" s="26" t="e">
        <f t="shared" si="4"/>
        <v>#DIV/0!</v>
      </c>
    </row>
    <row r="17" spans="1:9" s="1" customFormat="1" ht="17.100000000000001" customHeight="1" x14ac:dyDescent="0.2">
      <c r="A17" s="18" t="s">
        <v>7</v>
      </c>
      <c r="B17" s="11" t="s">
        <v>48</v>
      </c>
      <c r="C17" s="45">
        <v>12819500</v>
      </c>
      <c r="D17" s="25">
        <f t="shared" si="0"/>
        <v>4.7846409751457726</v>
      </c>
      <c r="E17" s="45"/>
      <c r="F17" s="25" t="e">
        <f t="shared" si="1"/>
        <v>#DIV/0!</v>
      </c>
      <c r="G17" s="49">
        <f t="shared" si="2"/>
        <v>-12819500</v>
      </c>
      <c r="H17" s="25">
        <f t="shared" si="3"/>
        <v>-1</v>
      </c>
      <c r="I17" s="26" t="e">
        <f t="shared" si="4"/>
        <v>#DIV/0!</v>
      </c>
    </row>
    <row r="18" spans="1:9" s="1" customFormat="1" ht="17.100000000000001" customHeight="1" x14ac:dyDescent="0.2">
      <c r="A18" s="18" t="s">
        <v>8</v>
      </c>
      <c r="B18" s="11" t="s">
        <v>49</v>
      </c>
      <c r="C18" s="45">
        <v>10975436</v>
      </c>
      <c r="D18" s="25">
        <f t="shared" si="0"/>
        <v>4.0963782367245232</v>
      </c>
      <c r="E18" s="45"/>
      <c r="F18" s="25" t="e">
        <f t="shared" si="1"/>
        <v>#DIV/0!</v>
      </c>
      <c r="G18" s="49">
        <f t="shared" si="2"/>
        <v>-10975436</v>
      </c>
      <c r="H18" s="25">
        <f t="shared" si="3"/>
        <v>-1</v>
      </c>
      <c r="I18" s="26" t="e">
        <f t="shared" si="4"/>
        <v>#DIV/0!</v>
      </c>
    </row>
    <row r="19" spans="1:9" s="1" customFormat="1" ht="17.100000000000001" customHeight="1" x14ac:dyDescent="0.2">
      <c r="A19" s="18" t="s">
        <v>9</v>
      </c>
      <c r="B19" s="11" t="s">
        <v>50</v>
      </c>
      <c r="C19" s="45">
        <v>123767556</v>
      </c>
      <c r="D19" s="25">
        <f t="shared" si="0"/>
        <v>46.19394826875066</v>
      </c>
      <c r="E19" s="45"/>
      <c r="F19" s="25" t="e">
        <f t="shared" si="1"/>
        <v>#DIV/0!</v>
      </c>
      <c r="G19" s="49">
        <f t="shared" si="2"/>
        <v>-123767556</v>
      </c>
      <c r="H19" s="25">
        <f t="shared" si="3"/>
        <v>-1</v>
      </c>
      <c r="I19" s="26" t="e">
        <f t="shared" si="4"/>
        <v>#DIV/0!</v>
      </c>
    </row>
    <row r="20" spans="1:9" s="1" customFormat="1" ht="17.100000000000001" customHeight="1" x14ac:dyDescent="0.2">
      <c r="A20" s="18" t="s">
        <v>10</v>
      </c>
      <c r="B20" s="11" t="s">
        <v>51</v>
      </c>
      <c r="C20" s="45">
        <v>15825</v>
      </c>
      <c r="D20" s="25">
        <f t="shared" si="0"/>
        <v>5.9063881923383799E-3</v>
      </c>
      <c r="E20" s="45"/>
      <c r="F20" s="25" t="e">
        <f t="shared" si="1"/>
        <v>#DIV/0!</v>
      </c>
      <c r="G20" s="49">
        <f t="shared" si="2"/>
        <v>-15825</v>
      </c>
      <c r="H20" s="25">
        <f t="shared" si="3"/>
        <v>-1</v>
      </c>
      <c r="I20" s="26" t="e">
        <f t="shared" si="4"/>
        <v>#DIV/0!</v>
      </c>
    </row>
    <row r="21" spans="1:9" s="1" customFormat="1" ht="17.100000000000001" customHeight="1" x14ac:dyDescent="0.2">
      <c r="A21" s="18" t="s">
        <v>11</v>
      </c>
      <c r="B21" s="11" t="s">
        <v>52</v>
      </c>
      <c r="C21" s="45">
        <v>11104</v>
      </c>
      <c r="D21" s="25">
        <f t="shared" si="0"/>
        <v>4.1443623688925983E-3</v>
      </c>
      <c r="E21" s="45"/>
      <c r="F21" s="25" t="e">
        <f t="shared" si="1"/>
        <v>#DIV/0!</v>
      </c>
      <c r="G21" s="49">
        <f t="shared" si="2"/>
        <v>-11104</v>
      </c>
      <c r="H21" s="25">
        <f t="shared" si="3"/>
        <v>-1</v>
      </c>
      <c r="I21" s="26" t="e">
        <f t="shared" si="4"/>
        <v>#DIV/0!</v>
      </c>
    </row>
    <row r="22" spans="1:9" s="1" customFormat="1" ht="17.100000000000001" customHeight="1" x14ac:dyDescent="0.2">
      <c r="A22" s="18" t="s">
        <v>12</v>
      </c>
      <c r="B22" s="11" t="s">
        <v>53</v>
      </c>
      <c r="C22" s="45">
        <v>4019257</v>
      </c>
      <c r="D22" s="25">
        <f t="shared" si="0"/>
        <v>1.5001132440299132</v>
      </c>
      <c r="E22" s="45"/>
      <c r="F22" s="25" t="e">
        <f t="shared" si="1"/>
        <v>#DIV/0!</v>
      </c>
      <c r="G22" s="49">
        <f t="shared" si="2"/>
        <v>-4019257</v>
      </c>
      <c r="H22" s="25">
        <f t="shared" si="3"/>
        <v>-1</v>
      </c>
      <c r="I22" s="26" t="e">
        <f t="shared" si="4"/>
        <v>#DIV/0!</v>
      </c>
    </row>
    <row r="23" spans="1:9" s="1" customFormat="1" ht="17.100000000000001" customHeight="1" x14ac:dyDescent="0.2">
      <c r="A23" s="18" t="s">
        <v>13</v>
      </c>
      <c r="B23" s="11" t="s">
        <v>54</v>
      </c>
      <c r="C23" s="45">
        <v>5856295</v>
      </c>
      <c r="D23" s="25">
        <f t="shared" si="0"/>
        <v>2.1857536580632093</v>
      </c>
      <c r="E23" s="45"/>
      <c r="F23" s="25" t="e">
        <f t="shared" si="1"/>
        <v>#DIV/0!</v>
      </c>
      <c r="G23" s="49">
        <f t="shared" si="2"/>
        <v>-5856295</v>
      </c>
      <c r="H23" s="25">
        <f t="shared" si="3"/>
        <v>-1</v>
      </c>
      <c r="I23" s="26" t="e">
        <f t="shared" si="4"/>
        <v>#DIV/0!</v>
      </c>
    </row>
    <row r="24" spans="1:9" s="1" customFormat="1" ht="17.100000000000001" customHeight="1" x14ac:dyDescent="0.2">
      <c r="A24" s="18" t="s">
        <v>14</v>
      </c>
      <c r="B24" s="11" t="s">
        <v>55</v>
      </c>
      <c r="C24" s="45">
        <v>240775</v>
      </c>
      <c r="D24" s="25">
        <f t="shared" si="0"/>
        <v>8.9864809921660238E-2</v>
      </c>
      <c r="E24" s="45"/>
      <c r="F24" s="25" t="e">
        <f t="shared" si="1"/>
        <v>#DIV/0!</v>
      </c>
      <c r="G24" s="49">
        <f t="shared" si="2"/>
        <v>-240775</v>
      </c>
      <c r="H24" s="25">
        <f t="shared" si="3"/>
        <v>-1</v>
      </c>
      <c r="I24" s="26" t="e">
        <f t="shared" si="4"/>
        <v>#DIV/0!</v>
      </c>
    </row>
    <row r="25" spans="1:9" s="1" customFormat="1" ht="17.100000000000001" customHeight="1" x14ac:dyDescent="0.2">
      <c r="A25" s="18" t="s">
        <v>15</v>
      </c>
      <c r="B25" s="11" t="s">
        <v>56</v>
      </c>
      <c r="C25" s="45">
        <v>649462</v>
      </c>
      <c r="D25" s="25">
        <f t="shared" si="0"/>
        <v>0.24239966433949248</v>
      </c>
      <c r="E25" s="45"/>
      <c r="F25" s="25" t="e">
        <f t="shared" si="1"/>
        <v>#DIV/0!</v>
      </c>
      <c r="G25" s="49">
        <f t="shared" si="2"/>
        <v>-649462</v>
      </c>
      <c r="H25" s="25">
        <f t="shared" si="3"/>
        <v>-1</v>
      </c>
      <c r="I25" s="26" t="e">
        <f t="shared" si="4"/>
        <v>#DIV/0!</v>
      </c>
    </row>
    <row r="26" spans="1:9" s="1" customFormat="1" ht="17.100000000000001" customHeight="1" x14ac:dyDescent="0.2">
      <c r="A26" s="18" t="s">
        <v>16</v>
      </c>
      <c r="B26" s="11" t="s">
        <v>57</v>
      </c>
      <c r="C26" s="45">
        <v>996</v>
      </c>
      <c r="D26" s="25">
        <f t="shared" si="0"/>
        <v>3.717385554230032E-4</v>
      </c>
      <c r="E26" s="45"/>
      <c r="F26" s="25" t="e">
        <f t="shared" si="1"/>
        <v>#DIV/0!</v>
      </c>
      <c r="G26" s="49">
        <f t="shared" si="2"/>
        <v>-996</v>
      </c>
      <c r="H26" s="25">
        <f t="shared" si="3"/>
        <v>-1</v>
      </c>
      <c r="I26" s="26" t="e">
        <f t="shared" si="4"/>
        <v>#DIV/0!</v>
      </c>
    </row>
    <row r="27" spans="1:9" s="1" customFormat="1" ht="17.100000000000001" customHeight="1" x14ac:dyDescent="0.2">
      <c r="A27" s="18" t="s">
        <v>17</v>
      </c>
      <c r="B27" s="11" t="s">
        <v>58</v>
      </c>
      <c r="C27" s="45">
        <v>557043</v>
      </c>
      <c r="D27" s="25">
        <f t="shared" si="0"/>
        <v>0.20790598406475502</v>
      </c>
      <c r="E27" s="45"/>
      <c r="F27" s="25" t="e">
        <f t="shared" si="1"/>
        <v>#DIV/0!</v>
      </c>
      <c r="G27" s="49">
        <f t="shared" si="2"/>
        <v>-557043</v>
      </c>
      <c r="H27" s="25">
        <f t="shared" si="3"/>
        <v>-1</v>
      </c>
      <c r="I27" s="26" t="e">
        <f t="shared" si="4"/>
        <v>#DIV/0!</v>
      </c>
    </row>
    <row r="28" spans="1:9" s="1" customFormat="1" ht="17.100000000000001" customHeight="1" x14ac:dyDescent="0.2">
      <c r="A28" s="19" t="s">
        <v>23</v>
      </c>
      <c r="B28" s="5" t="s">
        <v>59</v>
      </c>
      <c r="C28" s="46">
        <f>SUM(C10:C27)</f>
        <v>210909430</v>
      </c>
      <c r="D28" s="22">
        <f t="shared" si="0"/>
        <v>78.718038989245997</v>
      </c>
      <c r="E28" s="46">
        <f>SUM(E10:E27)</f>
        <v>0</v>
      </c>
      <c r="F28" s="41" t="e">
        <f t="shared" si="1"/>
        <v>#DIV/0!</v>
      </c>
      <c r="G28" s="50">
        <f t="shared" si="2"/>
        <v>-210909430</v>
      </c>
      <c r="H28" s="54">
        <f t="shared" si="3"/>
        <v>-1</v>
      </c>
      <c r="I28" s="27" t="e">
        <f t="shared" si="4"/>
        <v>#DIV/0!</v>
      </c>
    </row>
    <row r="29" spans="1:9" s="1" customFormat="1" ht="17.100000000000001" customHeight="1" x14ac:dyDescent="0.2">
      <c r="A29" s="20" t="s">
        <v>22</v>
      </c>
      <c r="B29" s="3" t="s">
        <v>60</v>
      </c>
      <c r="C29" s="47">
        <v>52704649</v>
      </c>
      <c r="D29" s="25">
        <f t="shared" si="0"/>
        <v>19.671034220217301</v>
      </c>
      <c r="E29" s="47"/>
      <c r="F29" s="25" t="e">
        <f t="shared" si="1"/>
        <v>#DIV/0!</v>
      </c>
      <c r="G29" s="49">
        <f t="shared" si="2"/>
        <v>-52704649</v>
      </c>
      <c r="H29" s="25">
        <f t="shared" si="3"/>
        <v>-1</v>
      </c>
      <c r="I29" s="26" t="e">
        <f>F29-D29</f>
        <v>#DIV/0!</v>
      </c>
    </row>
    <row r="30" spans="1:9" s="1" customFormat="1" ht="17.100000000000001" customHeight="1" x14ac:dyDescent="0.2">
      <c r="A30" s="20" t="s">
        <v>20</v>
      </c>
      <c r="B30" s="4" t="s">
        <v>61</v>
      </c>
      <c r="C30" s="47">
        <v>331210</v>
      </c>
      <c r="D30" s="25">
        <f t="shared" si="0"/>
        <v>0.1236179989374025</v>
      </c>
      <c r="E30" s="47"/>
      <c r="F30" s="25" t="e">
        <f t="shared" si="1"/>
        <v>#DIV/0!</v>
      </c>
      <c r="G30" s="49">
        <f t="shared" si="2"/>
        <v>-331210</v>
      </c>
      <c r="H30" s="25">
        <f t="shared" si="3"/>
        <v>-1</v>
      </c>
      <c r="I30" s="26" t="e">
        <f t="shared" ref="I30:I33" si="5">F30-D30</f>
        <v>#DIV/0!</v>
      </c>
    </row>
    <row r="31" spans="1:9" s="1" customFormat="1" ht="17.100000000000001" customHeight="1" x14ac:dyDescent="0.2">
      <c r="A31" s="20" t="s">
        <v>21</v>
      </c>
      <c r="B31" s="14" t="s">
        <v>62</v>
      </c>
      <c r="C31" s="47">
        <v>3984950</v>
      </c>
      <c r="D31" s="25">
        <f t="shared" si="0"/>
        <v>1.487308791599294</v>
      </c>
      <c r="E31" s="47"/>
      <c r="F31" s="25" t="e">
        <f t="shared" si="1"/>
        <v>#DIV/0!</v>
      </c>
      <c r="G31" s="49">
        <f t="shared" si="2"/>
        <v>-3984950</v>
      </c>
      <c r="H31" s="25">
        <f t="shared" si="3"/>
        <v>-1</v>
      </c>
      <c r="I31" s="26" t="e">
        <f t="shared" si="5"/>
        <v>#DIV/0!</v>
      </c>
    </row>
    <row r="32" spans="1:9" s="1" customFormat="1" ht="17.100000000000001" customHeight="1" x14ac:dyDescent="0.2">
      <c r="A32" s="18" t="s">
        <v>19</v>
      </c>
      <c r="B32" s="14" t="s">
        <v>63</v>
      </c>
      <c r="C32" s="47">
        <v>0</v>
      </c>
      <c r="D32" s="25">
        <f t="shared" si="0"/>
        <v>0</v>
      </c>
      <c r="E32" s="47"/>
      <c r="F32" s="25" t="e">
        <f t="shared" si="1"/>
        <v>#DIV/0!</v>
      </c>
      <c r="G32" s="49">
        <f t="shared" si="2"/>
        <v>0</v>
      </c>
      <c r="H32" s="25" t="s">
        <v>27</v>
      </c>
      <c r="I32" s="26" t="e">
        <f t="shared" si="5"/>
        <v>#DIV/0!</v>
      </c>
    </row>
    <row r="33" spans="1:9" s="1" customFormat="1" ht="17.100000000000001" customHeight="1" x14ac:dyDescent="0.2">
      <c r="A33" s="19" t="s">
        <v>18</v>
      </c>
      <c r="B33" s="6" t="s">
        <v>64</v>
      </c>
      <c r="C33" s="48">
        <f>SUM(C29:C32)</f>
        <v>57020809</v>
      </c>
      <c r="D33" s="23">
        <f t="shared" si="0"/>
        <v>21.281961010753996</v>
      </c>
      <c r="E33" s="48">
        <f>SUM(E29:E32)</f>
        <v>0</v>
      </c>
      <c r="F33" s="23" t="e">
        <f t="shared" si="1"/>
        <v>#DIV/0!</v>
      </c>
      <c r="G33" s="51">
        <f t="shared" si="2"/>
        <v>-57020809</v>
      </c>
      <c r="H33" s="54">
        <f t="shared" si="3"/>
        <v>-1</v>
      </c>
      <c r="I33" s="27" t="e">
        <f t="shared" si="5"/>
        <v>#DIV/0!</v>
      </c>
    </row>
    <row r="34" spans="1:9" s="1" customFormat="1" ht="17.100000000000001" customHeight="1" x14ac:dyDescent="0.2">
      <c r="A34" s="15" t="s">
        <v>24</v>
      </c>
      <c r="B34" s="16" t="s">
        <v>65</v>
      </c>
      <c r="C34" s="24">
        <f>C28+C33</f>
        <v>267930239</v>
      </c>
      <c r="D34" s="24">
        <f>D28+D33</f>
        <v>100</v>
      </c>
      <c r="E34" s="53">
        <f>E28+E33</f>
        <v>0</v>
      </c>
      <c r="F34" s="24" t="e">
        <f>F28+F33</f>
        <v>#DIV/0!</v>
      </c>
      <c r="G34" s="52">
        <f>G28+G33</f>
        <v>-267930239</v>
      </c>
      <c r="H34" s="29"/>
      <c r="I34" s="28"/>
    </row>
    <row r="36" spans="1:9" x14ac:dyDescent="0.25">
      <c r="B36" s="34"/>
      <c r="C36" s="35"/>
      <c r="E36" s="35"/>
      <c r="G36" s="31"/>
    </row>
    <row r="37" spans="1:9" x14ac:dyDescent="0.25">
      <c r="B37" s="34"/>
      <c r="C37" s="35"/>
      <c r="E37" s="35"/>
    </row>
    <row r="38" spans="1:9" x14ac:dyDescent="0.25">
      <c r="C38" s="36"/>
      <c r="E38" s="36"/>
    </row>
    <row r="39" spans="1:9" x14ac:dyDescent="0.25">
      <c r="C39" s="36"/>
      <c r="E39" s="36"/>
    </row>
    <row r="47" spans="1:9" x14ac:dyDescent="0.25">
      <c r="C47" s="42"/>
      <c r="D47" s="42"/>
      <c r="E47" s="43"/>
      <c r="F47" s="43"/>
    </row>
    <row r="48" spans="1:9" x14ac:dyDescent="0.25">
      <c r="C48" s="42"/>
      <c r="D48" s="42"/>
      <c r="E48" s="43"/>
    </row>
    <row r="49" spans="3:5" x14ac:dyDescent="0.25">
      <c r="C49" s="42"/>
      <c r="D49" s="42"/>
      <c r="E49" s="43"/>
    </row>
    <row r="50" spans="3:5" x14ac:dyDescent="0.25">
      <c r="C50" s="42"/>
      <c r="D50" s="42"/>
      <c r="E50" s="43"/>
    </row>
    <row r="51" spans="3:5" x14ac:dyDescent="0.25">
      <c r="C51" s="42"/>
      <c r="D51" s="42"/>
      <c r="E51" s="43"/>
    </row>
    <row r="52" spans="3:5" x14ac:dyDescent="0.25">
      <c r="C52" s="44"/>
      <c r="D52" s="42"/>
      <c r="E52" s="43"/>
    </row>
    <row r="53" spans="3:5" x14ac:dyDescent="0.25">
      <c r="C53" s="44"/>
      <c r="D53" s="42"/>
      <c r="E53" s="43"/>
    </row>
    <row r="54" spans="3:5" x14ac:dyDescent="0.25">
      <c r="C54" s="44"/>
      <c r="D54" s="42"/>
      <c r="E54" s="43"/>
    </row>
    <row r="55" spans="3:5" x14ac:dyDescent="0.25">
      <c r="C55" s="44"/>
      <c r="D55" s="42"/>
      <c r="E55" s="43"/>
    </row>
    <row r="56" spans="3:5" x14ac:dyDescent="0.25">
      <c r="C56" s="44"/>
      <c r="D56" s="42"/>
      <c r="E56" s="43"/>
    </row>
    <row r="57" spans="3:5" x14ac:dyDescent="0.25">
      <c r="C57" s="44"/>
      <c r="D57" s="42"/>
      <c r="E57" s="43"/>
    </row>
    <row r="58" spans="3:5" x14ac:dyDescent="0.25">
      <c r="C58" s="44"/>
      <c r="D58" s="42"/>
      <c r="E58" s="43"/>
    </row>
    <row r="59" spans="3:5" x14ac:dyDescent="0.25">
      <c r="C59" s="44"/>
      <c r="D59" s="42"/>
      <c r="E59" s="43"/>
    </row>
    <row r="60" spans="3:5" x14ac:dyDescent="0.25">
      <c r="C60" s="44"/>
      <c r="D60" s="42"/>
      <c r="E60" s="43"/>
    </row>
    <row r="61" spans="3:5" x14ac:dyDescent="0.25">
      <c r="C61" s="44"/>
      <c r="D61" s="42"/>
      <c r="E61" s="43"/>
    </row>
    <row r="62" spans="3:5" x14ac:dyDescent="0.25">
      <c r="C62" s="44"/>
      <c r="D62" s="42"/>
      <c r="E62" s="43"/>
    </row>
    <row r="63" spans="3:5" x14ac:dyDescent="0.25">
      <c r="C63" s="44"/>
      <c r="D63" s="42"/>
      <c r="E63" s="43"/>
    </row>
    <row r="64" spans="3:5" x14ac:dyDescent="0.25">
      <c r="C64" s="44"/>
      <c r="D64" s="42"/>
      <c r="E64" s="43"/>
    </row>
  </sheetData>
  <mergeCells count="2">
    <mergeCell ref="C7:I7"/>
    <mergeCell ref="G8:H8"/>
  </mergeCells>
  <dataValidations disablePrompts="1" count="1">
    <dataValidation type="decimal" allowBlank="1" showInputMessage="1" showErrorMessage="1" errorTitle="Microsoft Excel" error="Neočekivana vrsta podatka!_x000a_Mollimo unesite broj." sqref="C52:D64" xr:uid="{00000000-0002-0000-02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3"/>
  <sheetViews>
    <sheetView showGridLines="0" showRuler="0" view="pageLayout" topLeftCell="A13" zoomScale="80" zoomScaleNormal="70" zoomScalePageLayoutView="80" workbookViewId="0">
      <selection activeCell="E39" sqref="E39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0"/>
      <c r="E1" s="30"/>
    </row>
    <row r="3" spans="1:6" x14ac:dyDescent="0.25">
      <c r="C3" s="33"/>
      <c r="E3" s="33"/>
    </row>
    <row r="4" spans="1:6" x14ac:dyDescent="0.25">
      <c r="C4" s="33"/>
      <c r="E4" s="33"/>
    </row>
    <row r="5" spans="1:6" x14ac:dyDescent="0.25">
      <c r="C5" s="33"/>
      <c r="E5" s="33"/>
    </row>
    <row r="6" spans="1:6" x14ac:dyDescent="0.25">
      <c r="C6" s="33"/>
      <c r="E6" s="33"/>
    </row>
    <row r="7" spans="1:6" x14ac:dyDescent="0.25">
      <c r="A7" s="2" t="s">
        <v>68</v>
      </c>
    </row>
    <row r="8" spans="1:6" x14ac:dyDescent="0.25">
      <c r="A8" s="2"/>
    </row>
    <row r="9" spans="1:6" s="1" customFormat="1" ht="15" customHeight="1" x14ac:dyDescent="0.2">
      <c r="D9" s="2"/>
      <c r="F9" s="2"/>
    </row>
    <row r="10" spans="1:6" s="1" customFormat="1" ht="15" customHeight="1" thickBot="1" x14ac:dyDescent="0.25">
      <c r="D10" s="2"/>
      <c r="F10" s="2"/>
    </row>
    <row r="11" spans="1:6" s="1" customFormat="1" ht="15" customHeight="1" x14ac:dyDescent="0.25">
      <c r="A11" s="58"/>
      <c r="B11" s="59"/>
      <c r="C11" s="90" t="s">
        <v>36</v>
      </c>
      <c r="D11" s="90"/>
      <c r="E11" s="90"/>
      <c r="F11" s="91"/>
    </row>
    <row r="12" spans="1:6" s="1" customFormat="1" ht="26.25" customHeight="1" x14ac:dyDescent="0.2">
      <c r="A12" s="60" t="s">
        <v>32</v>
      </c>
      <c r="B12" s="38" t="s">
        <v>33</v>
      </c>
      <c r="C12" s="55" t="s">
        <v>34</v>
      </c>
      <c r="D12" s="55" t="s">
        <v>35</v>
      </c>
      <c r="E12" s="55" t="s">
        <v>34</v>
      </c>
      <c r="F12" s="61" t="s">
        <v>35</v>
      </c>
    </row>
    <row r="13" spans="1:6" s="1" customFormat="1" ht="24.75" customHeight="1" thickBot="1" x14ac:dyDescent="0.25">
      <c r="A13" s="62"/>
      <c r="B13" s="63"/>
      <c r="C13" s="64" t="s">
        <v>71</v>
      </c>
      <c r="D13" s="85" t="s">
        <v>25</v>
      </c>
      <c r="E13" s="64" t="s">
        <v>72</v>
      </c>
      <c r="F13" s="71" t="s">
        <v>25</v>
      </c>
    </row>
    <row r="14" spans="1:6" s="1" customFormat="1" ht="16.5" customHeight="1" x14ac:dyDescent="0.25">
      <c r="A14" s="18" t="s">
        <v>0</v>
      </c>
      <c r="B14" s="11" t="s">
        <v>41</v>
      </c>
      <c r="C14" s="86">
        <v>17793787</v>
      </c>
      <c r="D14" s="79">
        <f>C14/C$38*100</f>
        <v>7.0818169330040854</v>
      </c>
      <c r="E14" s="86">
        <v>22677319</v>
      </c>
      <c r="F14" s="79">
        <f>E14/E$38*100</f>
        <v>8.6487943451426084</v>
      </c>
    </row>
    <row r="15" spans="1:6" s="1" customFormat="1" ht="17.100000000000001" customHeight="1" x14ac:dyDescent="0.25">
      <c r="A15" s="21" t="s">
        <v>1</v>
      </c>
      <c r="B15" s="11" t="s">
        <v>42</v>
      </c>
      <c r="C15" s="43">
        <v>2195666</v>
      </c>
      <c r="D15" s="80">
        <f t="shared" ref="D15:D37" si="0">C15/C$38*100</f>
        <v>0.87386145838552232</v>
      </c>
      <c r="E15" s="43">
        <v>2156622</v>
      </c>
      <c r="F15" s="80">
        <f t="shared" ref="F15:F37" si="1">E15/E$38*100</f>
        <v>0.82250376061694686</v>
      </c>
    </row>
    <row r="16" spans="1:6" s="1" customFormat="1" ht="17.100000000000001" customHeight="1" x14ac:dyDescent="0.25">
      <c r="A16" s="21" t="s">
        <v>2</v>
      </c>
      <c r="B16" s="11" t="s">
        <v>43</v>
      </c>
      <c r="C16" s="43">
        <v>18457367</v>
      </c>
      <c r="D16" s="80">
        <f t="shared" si="0"/>
        <v>7.345917659870314</v>
      </c>
      <c r="E16" s="43">
        <v>18943389</v>
      </c>
      <c r="F16" s="80">
        <f t="shared" si="1"/>
        <v>7.224728622507655</v>
      </c>
    </row>
    <row r="17" spans="1:6" s="1" customFormat="1" ht="17.100000000000001" customHeight="1" x14ac:dyDescent="0.25">
      <c r="A17" s="18" t="s">
        <v>3</v>
      </c>
      <c r="B17" s="11" t="s">
        <v>44</v>
      </c>
      <c r="C17" s="43">
        <v>23059.14</v>
      </c>
      <c r="D17" s="80">
        <f t="shared" si="0"/>
        <v>9.1773947902440232E-3</v>
      </c>
      <c r="E17" s="43">
        <v>4941</v>
      </c>
      <c r="F17" s="80">
        <f t="shared" si="1"/>
        <v>1.8844243827654242E-3</v>
      </c>
    </row>
    <row r="18" spans="1:6" s="1" customFormat="1" ht="17.100000000000001" customHeight="1" x14ac:dyDescent="0.25">
      <c r="A18" s="18" t="s">
        <v>4</v>
      </c>
      <c r="B18" s="11" t="s">
        <v>45</v>
      </c>
      <c r="C18" s="43">
        <v>1161.3599999999999</v>
      </c>
      <c r="D18" s="80">
        <f t="shared" si="0"/>
        <v>4.6221408142705229E-4</v>
      </c>
      <c r="E18" s="43">
        <v>3601</v>
      </c>
      <c r="F18" s="80">
        <f t="shared" si="1"/>
        <v>1.3733681850512634E-3</v>
      </c>
    </row>
    <row r="19" spans="1:6" s="1" customFormat="1" ht="17.100000000000001" customHeight="1" x14ac:dyDescent="0.25">
      <c r="A19" s="18" t="s">
        <v>5</v>
      </c>
      <c r="B19" s="11" t="s">
        <v>46</v>
      </c>
      <c r="C19" s="43">
        <v>606</v>
      </c>
      <c r="D19" s="80">
        <f t="shared" si="0"/>
        <v>2.4118424377005725E-4</v>
      </c>
      <c r="E19" s="43">
        <v>2403.8399999999997</v>
      </c>
      <c r="F19" s="80">
        <f t="shared" si="1"/>
        <v>9.1678905247254334E-4</v>
      </c>
    </row>
    <row r="20" spans="1:6" s="1" customFormat="1" ht="16.5" customHeight="1" x14ac:dyDescent="0.25">
      <c r="A20" s="18" t="s">
        <v>6</v>
      </c>
      <c r="B20" s="11" t="s">
        <v>47</v>
      </c>
      <c r="C20" s="43">
        <v>545132</v>
      </c>
      <c r="D20" s="80">
        <f t="shared" si="0"/>
        <v>0.21695915705422253</v>
      </c>
      <c r="E20" s="43">
        <v>512086</v>
      </c>
      <c r="F20" s="80">
        <f t="shared" si="1"/>
        <v>0.19530203288257741</v>
      </c>
    </row>
    <row r="21" spans="1:6" s="1" customFormat="1" ht="17.100000000000001" customHeight="1" x14ac:dyDescent="0.25">
      <c r="A21" s="18" t="s">
        <v>7</v>
      </c>
      <c r="B21" s="11" t="s">
        <v>48</v>
      </c>
      <c r="C21" s="43">
        <v>7257677</v>
      </c>
      <c r="D21" s="80">
        <f t="shared" si="0"/>
        <v>2.8885104600203593</v>
      </c>
      <c r="E21" s="43">
        <v>7929801</v>
      </c>
      <c r="F21" s="80">
        <f t="shared" si="1"/>
        <v>3.0243089161865297</v>
      </c>
    </row>
    <row r="22" spans="1:6" s="1" customFormat="1" ht="16.5" customHeight="1" x14ac:dyDescent="0.25">
      <c r="A22" s="18" t="s">
        <v>8</v>
      </c>
      <c r="B22" s="11" t="s">
        <v>49</v>
      </c>
      <c r="C22" s="43">
        <v>16905045</v>
      </c>
      <c r="D22" s="80">
        <f t="shared" si="0"/>
        <v>6.7281031257818276</v>
      </c>
      <c r="E22" s="43">
        <v>17272570</v>
      </c>
      <c r="F22" s="80">
        <f t="shared" si="1"/>
        <v>6.5875029469788666</v>
      </c>
    </row>
    <row r="23" spans="1:6" s="1" customFormat="1" ht="16.5" customHeight="1" x14ac:dyDescent="0.25">
      <c r="A23" s="18" t="s">
        <v>9</v>
      </c>
      <c r="B23" s="11" t="s">
        <v>50</v>
      </c>
      <c r="C23" s="43">
        <v>158784894</v>
      </c>
      <c r="D23" s="80">
        <f t="shared" si="0"/>
        <v>63.195403599832844</v>
      </c>
      <c r="E23" s="43">
        <v>163864546</v>
      </c>
      <c r="F23" s="80">
        <f t="shared" si="1"/>
        <v>62.49551628277402</v>
      </c>
    </row>
    <row r="24" spans="1:6" s="1" customFormat="1" ht="16.5" customHeight="1" x14ac:dyDescent="0.25">
      <c r="A24" s="18" t="s">
        <v>10</v>
      </c>
      <c r="B24" s="11" t="s">
        <v>51</v>
      </c>
      <c r="C24" s="43">
        <v>120380</v>
      </c>
      <c r="D24" s="80">
        <f t="shared" si="0"/>
        <v>4.7910493836698834E-2</v>
      </c>
      <c r="E24" s="43">
        <v>160718</v>
      </c>
      <c r="F24" s="80">
        <f t="shared" si="1"/>
        <v>6.1295470137480969E-2</v>
      </c>
    </row>
    <row r="25" spans="1:6" s="1" customFormat="1" ht="16.5" customHeight="1" x14ac:dyDescent="0.25">
      <c r="A25" s="18" t="s">
        <v>11</v>
      </c>
      <c r="B25" s="11" t="s">
        <v>52</v>
      </c>
      <c r="C25" s="43">
        <v>13039</v>
      </c>
      <c r="D25" s="80">
        <f t="shared" si="0"/>
        <v>5.1894411790722383E-3</v>
      </c>
      <c r="E25" s="43">
        <v>11489</v>
      </c>
      <c r="F25" s="80">
        <f t="shared" si="1"/>
        <v>4.3817348175656662E-3</v>
      </c>
    </row>
    <row r="26" spans="1:6" s="1" customFormat="1" ht="17.100000000000001" customHeight="1" x14ac:dyDescent="0.25">
      <c r="A26" s="18" t="s">
        <v>12</v>
      </c>
      <c r="B26" s="11" t="s">
        <v>53</v>
      </c>
      <c r="C26" s="43">
        <v>2810680</v>
      </c>
      <c r="D26" s="80">
        <f t="shared" si="0"/>
        <v>1.1186332182832088</v>
      </c>
      <c r="E26" s="43">
        <v>2899302</v>
      </c>
      <c r="F26" s="80">
        <f t="shared" si="1"/>
        <v>1.1057509374216878</v>
      </c>
    </row>
    <row r="27" spans="1:6" s="1" customFormat="1" ht="17.100000000000001" customHeight="1" x14ac:dyDescent="0.25">
      <c r="A27" s="18" t="s">
        <v>13</v>
      </c>
      <c r="B27" s="11" t="s">
        <v>54</v>
      </c>
      <c r="C27" s="43">
        <v>3525490</v>
      </c>
      <c r="D27" s="80">
        <f t="shared" si="0"/>
        <v>1.4031231676054441</v>
      </c>
      <c r="E27" s="43">
        <v>2135228</v>
      </c>
      <c r="F27" s="80">
        <f t="shared" si="1"/>
        <v>0.8143444051737404</v>
      </c>
    </row>
    <row r="28" spans="1:6" s="1" customFormat="1" ht="17.100000000000001" customHeight="1" x14ac:dyDescent="0.25">
      <c r="A28" s="18" t="s">
        <v>14</v>
      </c>
      <c r="B28" s="11" t="s">
        <v>55</v>
      </c>
      <c r="C28" s="43">
        <v>14963</v>
      </c>
      <c r="D28" s="80">
        <f t="shared" si="0"/>
        <v>5.9551812533520897E-3</v>
      </c>
      <c r="E28" s="43">
        <v>400</v>
      </c>
      <c r="F28" s="80">
        <f t="shared" si="1"/>
        <v>1.5255408886989875E-4</v>
      </c>
    </row>
    <row r="29" spans="1:6" s="1" customFormat="1" ht="17.100000000000001" customHeight="1" x14ac:dyDescent="0.25">
      <c r="A29" s="18" t="s">
        <v>15</v>
      </c>
      <c r="B29" s="11" t="s">
        <v>56</v>
      </c>
      <c r="C29" s="43">
        <v>1646652</v>
      </c>
      <c r="D29" s="80">
        <f t="shared" si="0"/>
        <v>0.6553572893934857</v>
      </c>
      <c r="E29" s="43">
        <v>1608662</v>
      </c>
      <c r="F29" s="80">
        <f t="shared" si="1"/>
        <v>0.6135199142740726</v>
      </c>
    </row>
    <row r="30" spans="1:6" s="1" customFormat="1" ht="17.100000000000001" customHeight="1" x14ac:dyDescent="0.25">
      <c r="A30" s="18" t="s">
        <v>16</v>
      </c>
      <c r="B30" s="11" t="s">
        <v>57</v>
      </c>
      <c r="C30" s="43">
        <v>2073</v>
      </c>
      <c r="D30" s="80">
        <f t="shared" si="0"/>
        <v>8.2504115071836421E-4</v>
      </c>
      <c r="E30" s="43">
        <v>126544</v>
      </c>
      <c r="F30" s="80">
        <f t="shared" si="1"/>
        <v>4.8262011554881162E-2</v>
      </c>
    </row>
    <row r="31" spans="1:6" s="1" customFormat="1" ht="17.100000000000001" customHeight="1" x14ac:dyDescent="0.25">
      <c r="A31" s="18" t="s">
        <v>17</v>
      </c>
      <c r="B31" s="11" t="s">
        <v>58</v>
      </c>
      <c r="C31" s="43">
        <v>792031</v>
      </c>
      <c r="D31" s="80">
        <f t="shared" si="0"/>
        <v>0.31522342867564723</v>
      </c>
      <c r="E31" s="43">
        <v>945137</v>
      </c>
      <c r="F31" s="80">
        <f t="shared" si="1"/>
        <v>0.36046128473057371</v>
      </c>
    </row>
    <row r="32" spans="1:6" s="1" customFormat="1" ht="17.100000000000001" customHeight="1" x14ac:dyDescent="0.2">
      <c r="A32" s="19" t="s">
        <v>23</v>
      </c>
      <c r="B32" s="5" t="s">
        <v>59</v>
      </c>
      <c r="C32" s="46">
        <f>SUM(C14:C31)+3</f>
        <v>230889705.5</v>
      </c>
      <c r="D32" s="81">
        <f t="shared" si="0"/>
        <v>91.89267164242365</v>
      </c>
      <c r="E32" s="46">
        <f>SUM(E14:E31)-2</f>
        <v>241254756.84</v>
      </c>
      <c r="F32" s="81">
        <f t="shared" si="1"/>
        <v>92.010999038137925</v>
      </c>
    </row>
    <row r="33" spans="1:6" s="1" customFormat="1" ht="17.100000000000001" customHeight="1" x14ac:dyDescent="0.2">
      <c r="A33" s="20" t="s">
        <v>22</v>
      </c>
      <c r="B33" s="3" t="s">
        <v>60</v>
      </c>
      <c r="C33" s="84">
        <v>18121622</v>
      </c>
      <c r="D33" s="80">
        <f t="shared" si="0"/>
        <v>7.212293230951869</v>
      </c>
      <c r="E33" s="84">
        <v>18620178</v>
      </c>
      <c r="F33" s="80">
        <f t="shared" si="1"/>
        <v>7.1014607234633331</v>
      </c>
    </row>
    <row r="34" spans="1:6" s="1" customFormat="1" ht="17.100000000000001" customHeight="1" x14ac:dyDescent="0.2">
      <c r="A34" s="20" t="s">
        <v>20</v>
      </c>
      <c r="B34" s="4" t="s">
        <v>61</v>
      </c>
      <c r="C34" s="84">
        <v>3044</v>
      </c>
      <c r="D34" s="80">
        <f t="shared" si="0"/>
        <v>1.2114931320726969E-3</v>
      </c>
      <c r="E34" s="84">
        <v>21648</v>
      </c>
      <c r="F34" s="80">
        <f t="shared" si="1"/>
        <v>8.2562272896389201E-3</v>
      </c>
    </row>
    <row r="35" spans="1:6" s="1" customFormat="1" ht="17.100000000000001" customHeight="1" x14ac:dyDescent="0.2">
      <c r="A35" s="20" t="s">
        <v>21</v>
      </c>
      <c r="B35" s="14" t="s">
        <v>62</v>
      </c>
      <c r="C35" s="84">
        <v>2245822</v>
      </c>
      <c r="D35" s="80">
        <f t="shared" si="0"/>
        <v>0.89382323549860987</v>
      </c>
      <c r="E35" s="84">
        <v>2305501</v>
      </c>
      <c r="F35" s="80">
        <f t="shared" si="1"/>
        <v>0.87928401110910093</v>
      </c>
    </row>
    <row r="36" spans="1:6" s="1" customFormat="1" ht="17.100000000000001" customHeight="1" x14ac:dyDescent="0.2">
      <c r="A36" s="18" t="s">
        <v>19</v>
      </c>
      <c r="B36" s="14" t="s">
        <v>63</v>
      </c>
      <c r="C36" s="84">
        <v>0</v>
      </c>
      <c r="D36" s="80">
        <f t="shared" si="0"/>
        <v>0</v>
      </c>
      <c r="E36" s="84">
        <v>0</v>
      </c>
      <c r="F36" s="80">
        <f t="shared" si="1"/>
        <v>0</v>
      </c>
    </row>
    <row r="37" spans="1:6" s="1" customFormat="1" ht="17.100000000000001" customHeight="1" x14ac:dyDescent="0.2">
      <c r="A37" s="19" t="s">
        <v>18</v>
      </c>
      <c r="B37" s="6" t="s">
        <v>64</v>
      </c>
      <c r="C37" s="48">
        <f>SUM(C33:C36)+1</f>
        <v>20370489</v>
      </c>
      <c r="D37" s="73">
        <f t="shared" si="0"/>
        <v>8.1073283575763533</v>
      </c>
      <c r="E37" s="48">
        <f>SUM(E33:E36)</f>
        <v>20947327</v>
      </c>
      <c r="F37" s="73">
        <f t="shared" si="1"/>
        <v>7.9890009618620734</v>
      </c>
    </row>
    <row r="38" spans="1:6" s="1" customFormat="1" ht="17.100000000000001" customHeight="1" x14ac:dyDescent="0.2">
      <c r="A38" s="15" t="s">
        <v>24</v>
      </c>
      <c r="B38" s="16" t="s">
        <v>65</v>
      </c>
      <c r="C38" s="87">
        <f>C32+C37</f>
        <v>251260194.5</v>
      </c>
      <c r="D38" s="72">
        <f>D32+D37</f>
        <v>100</v>
      </c>
      <c r="E38" s="87">
        <f>(E32+E37)</f>
        <v>262202083.84</v>
      </c>
      <c r="F38" s="72">
        <f>F32+F37</f>
        <v>100</v>
      </c>
    </row>
    <row r="40" spans="1:6" x14ac:dyDescent="0.25">
      <c r="C40" s="35"/>
      <c r="E40" s="35"/>
    </row>
    <row r="41" spans="1:6" x14ac:dyDescent="0.25">
      <c r="A41" s="77" t="s">
        <v>67</v>
      </c>
      <c r="B41" s="34"/>
      <c r="C41" s="35"/>
      <c r="E41" s="35"/>
    </row>
    <row r="42" spans="1:6" x14ac:dyDescent="0.25">
      <c r="C42" s="36"/>
      <c r="E42" s="36"/>
    </row>
    <row r="43" spans="1:6" x14ac:dyDescent="0.25">
      <c r="C43" s="36"/>
      <c r="E43" s="36"/>
    </row>
  </sheetData>
  <mergeCells count="1">
    <mergeCell ref="C11:F11"/>
  </mergeCells>
  <pageMargins left="0.39370078740157483" right="0.39370078740157483" top="0.78740157480314965" bottom="0.78740157480314965" header="0.31496062992125984" footer="0.31496062992125984"/>
  <pageSetup paperSize="9" scale="75" orientation="portrait" r:id="rId1"/>
  <headerFooter>
    <oddHeader>&amp;L&amp;G&amp;CStatistika tržišta osiguranja&amp;RMjesečni izvještaj</oddHeader>
    <oddFooter>&amp;CU izvještaj su uključeni podaci zaključno sa 30.09.2025. godine.</oddFooter>
  </headerFooter>
  <ignoredErrors>
    <ignoredError sqref="A14:A31 A37" numberStoredAsText="1"/>
    <ignoredError sqref="A32:A33 A38" twoDigitTextYear="1" numberStoredAsText="1"/>
    <ignoredError sqref="F14:F38" evalError="1"/>
    <ignoredError sqref="D32 D37:E37" formula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I39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0"/>
    </row>
    <row r="3" spans="1:9" x14ac:dyDescent="0.25">
      <c r="C3" s="33"/>
    </row>
    <row r="4" spans="1:9" x14ac:dyDescent="0.25">
      <c r="C4" s="33" t="s">
        <v>31</v>
      </c>
    </row>
    <row r="5" spans="1:9" s="1" customFormat="1" ht="15" customHeight="1" x14ac:dyDescent="0.2">
      <c r="D5" s="2"/>
    </row>
    <row r="6" spans="1:9" s="1" customFormat="1" ht="15" customHeight="1" thickBot="1" x14ac:dyDescent="0.25">
      <c r="D6" s="2"/>
    </row>
    <row r="7" spans="1:9" s="1" customFormat="1" ht="15" customHeight="1" x14ac:dyDescent="0.25">
      <c r="A7" s="39"/>
      <c r="B7" s="12"/>
      <c r="C7" s="92" t="s">
        <v>36</v>
      </c>
      <c r="D7" s="92"/>
      <c r="E7" s="92"/>
      <c r="F7" s="92"/>
      <c r="G7" s="92"/>
      <c r="H7" s="92"/>
      <c r="I7" s="93"/>
    </row>
    <row r="8" spans="1:9" s="1" customFormat="1" ht="26.25" customHeight="1" x14ac:dyDescent="0.2">
      <c r="A8" s="37" t="s">
        <v>32</v>
      </c>
      <c r="B8" s="38" t="s">
        <v>33</v>
      </c>
      <c r="C8" s="55" t="s">
        <v>34</v>
      </c>
      <c r="D8" s="55" t="s">
        <v>35</v>
      </c>
      <c r="E8" s="55" t="s">
        <v>34</v>
      </c>
      <c r="F8" s="55" t="s">
        <v>35</v>
      </c>
      <c r="G8" s="94" t="s">
        <v>37</v>
      </c>
      <c r="H8" s="94"/>
      <c r="I8" s="9" t="s">
        <v>38</v>
      </c>
    </row>
    <row r="9" spans="1:9" s="1" customFormat="1" ht="24.75" customHeight="1" thickBot="1" x14ac:dyDescent="0.25">
      <c r="A9" s="40"/>
      <c r="B9" s="13"/>
      <c r="C9" s="10" t="s">
        <v>28</v>
      </c>
      <c r="D9" s="32" t="s">
        <v>25</v>
      </c>
      <c r="E9" s="10" t="s">
        <v>66</v>
      </c>
      <c r="F9" s="10" t="s">
        <v>25</v>
      </c>
      <c r="G9" s="7" t="s">
        <v>39</v>
      </c>
      <c r="H9" s="10" t="s">
        <v>40</v>
      </c>
      <c r="I9" s="8" t="s">
        <v>26</v>
      </c>
    </row>
    <row r="10" spans="1:9" s="1" customFormat="1" ht="16.5" customHeight="1" x14ac:dyDescent="0.2">
      <c r="A10" s="17" t="s">
        <v>0</v>
      </c>
      <c r="B10" s="11" t="s">
        <v>41</v>
      </c>
      <c r="C10" s="45">
        <v>10622113.77</v>
      </c>
      <c r="D10" s="25">
        <f>C10/C$34*100</f>
        <v>7.612941218711601</v>
      </c>
      <c r="E10" s="45"/>
      <c r="F10" s="25" t="e">
        <f>E10/E$34*100</f>
        <v>#DIV/0!</v>
      </c>
      <c r="G10" s="49">
        <f>E10-C10</f>
        <v>-10622113.77</v>
      </c>
      <c r="H10" s="25">
        <f>(E10-C10)/C10</f>
        <v>-1</v>
      </c>
      <c r="I10" s="26" t="e">
        <f>F10-D10</f>
        <v>#DIV/0!</v>
      </c>
    </row>
    <row r="11" spans="1:9" s="1" customFormat="1" ht="17.100000000000001" customHeight="1" x14ac:dyDescent="0.2">
      <c r="A11" s="21" t="s">
        <v>1</v>
      </c>
      <c r="B11" s="11" t="s">
        <v>42</v>
      </c>
      <c r="C11" s="45">
        <v>1303860.1000000001</v>
      </c>
      <c r="D11" s="25">
        <f t="shared" ref="D11:D33" si="0">C11/C$34*100</f>
        <v>0.9344854059799278</v>
      </c>
      <c r="E11" s="45"/>
      <c r="F11" s="25" t="e">
        <f t="shared" ref="F11:F33" si="1">E11/E$34*100</f>
        <v>#DIV/0!</v>
      </c>
      <c r="G11" s="49">
        <f t="shared" ref="G11:G33" si="2">E11-C11</f>
        <v>-1303860.1000000001</v>
      </c>
      <c r="H11" s="25">
        <f t="shared" ref="H11:H33" si="3">(E11-C11)/C11</f>
        <v>-1</v>
      </c>
      <c r="I11" s="26" t="e">
        <f t="shared" ref="I11:I28" si="4">F11-D11</f>
        <v>#DIV/0!</v>
      </c>
    </row>
    <row r="12" spans="1:9" s="1" customFormat="1" ht="17.100000000000001" customHeight="1" x14ac:dyDescent="0.2">
      <c r="A12" s="21" t="s">
        <v>2</v>
      </c>
      <c r="B12" s="11" t="s">
        <v>43</v>
      </c>
      <c r="C12" s="45">
        <v>10700112.989999998</v>
      </c>
      <c r="D12" s="25">
        <f t="shared" si="0"/>
        <v>7.6688437904428923</v>
      </c>
      <c r="E12" s="45"/>
      <c r="F12" s="25" t="e">
        <f t="shared" si="1"/>
        <v>#DIV/0!</v>
      </c>
      <c r="G12" s="49">
        <f t="shared" si="2"/>
        <v>-10700112.989999998</v>
      </c>
      <c r="H12" s="25">
        <f t="shared" si="3"/>
        <v>-1</v>
      </c>
      <c r="I12" s="26" t="e">
        <f t="shared" si="4"/>
        <v>#DIV/0!</v>
      </c>
    </row>
    <row r="13" spans="1:9" s="1" customFormat="1" ht="17.100000000000001" customHeight="1" x14ac:dyDescent="0.2">
      <c r="A13" s="18" t="s">
        <v>3</v>
      </c>
      <c r="B13" s="11" t="s">
        <v>44</v>
      </c>
      <c r="C13" s="45">
        <v>0</v>
      </c>
      <c r="D13" s="25">
        <f t="shared" si="0"/>
        <v>0</v>
      </c>
      <c r="E13" s="45"/>
      <c r="F13" s="25" t="e">
        <f t="shared" si="1"/>
        <v>#DIV/0!</v>
      </c>
      <c r="G13" s="49">
        <f t="shared" si="2"/>
        <v>0</v>
      </c>
      <c r="H13" s="25" t="s">
        <v>27</v>
      </c>
      <c r="I13" s="26" t="e">
        <f t="shared" si="4"/>
        <v>#DIV/0!</v>
      </c>
    </row>
    <row r="14" spans="1:9" s="1" customFormat="1" ht="17.100000000000001" customHeight="1" x14ac:dyDescent="0.2">
      <c r="A14" s="18" t="s">
        <v>4</v>
      </c>
      <c r="B14" s="11" t="s">
        <v>45</v>
      </c>
      <c r="C14" s="45">
        <v>0</v>
      </c>
      <c r="D14" s="25">
        <f t="shared" si="0"/>
        <v>0</v>
      </c>
      <c r="E14" s="45"/>
      <c r="F14" s="25" t="e">
        <f t="shared" si="1"/>
        <v>#DIV/0!</v>
      </c>
      <c r="G14" s="49">
        <f t="shared" si="2"/>
        <v>0</v>
      </c>
      <c r="H14" s="25" t="s">
        <v>27</v>
      </c>
      <c r="I14" s="26" t="e">
        <f t="shared" si="4"/>
        <v>#DIV/0!</v>
      </c>
    </row>
    <row r="15" spans="1:9" s="1" customFormat="1" ht="17.100000000000001" customHeight="1" x14ac:dyDescent="0.2">
      <c r="A15" s="18" t="s">
        <v>5</v>
      </c>
      <c r="B15" s="11" t="s">
        <v>46</v>
      </c>
      <c r="C15" s="45">
        <v>5583.7</v>
      </c>
      <c r="D15" s="25">
        <f t="shared" si="0"/>
        <v>4.0018757851169179E-3</v>
      </c>
      <c r="E15" s="45"/>
      <c r="F15" s="25" t="e">
        <f t="shared" si="1"/>
        <v>#DIV/0!</v>
      </c>
      <c r="G15" s="49">
        <f t="shared" si="2"/>
        <v>-5583.7</v>
      </c>
      <c r="H15" s="25">
        <f t="shared" si="3"/>
        <v>-1</v>
      </c>
      <c r="I15" s="26" t="e">
        <f t="shared" si="4"/>
        <v>#DIV/0!</v>
      </c>
    </row>
    <row r="16" spans="1:9" s="1" customFormat="1" ht="16.5" customHeight="1" x14ac:dyDescent="0.2">
      <c r="A16" s="18" t="s">
        <v>6</v>
      </c>
      <c r="B16" s="11" t="s">
        <v>47</v>
      </c>
      <c r="C16" s="45">
        <v>959428.42</v>
      </c>
      <c r="D16" s="25">
        <f t="shared" si="0"/>
        <v>0.687628877187346</v>
      </c>
      <c r="E16" s="45"/>
      <c r="F16" s="25" t="e">
        <f t="shared" si="1"/>
        <v>#DIV/0!</v>
      </c>
      <c r="G16" s="49">
        <f t="shared" si="2"/>
        <v>-959428.42</v>
      </c>
      <c r="H16" s="25">
        <f t="shared" si="3"/>
        <v>-1</v>
      </c>
      <c r="I16" s="26" t="e">
        <f t="shared" si="4"/>
        <v>#DIV/0!</v>
      </c>
    </row>
    <row r="17" spans="1:9" s="1" customFormat="1" ht="17.100000000000001" customHeight="1" x14ac:dyDescent="0.2">
      <c r="A17" s="18" t="s">
        <v>7</v>
      </c>
      <c r="B17" s="11" t="s">
        <v>48</v>
      </c>
      <c r="C17" s="45">
        <v>5272288.2799999993</v>
      </c>
      <c r="D17" s="25">
        <f t="shared" si="0"/>
        <v>3.7786848863455633</v>
      </c>
      <c r="E17" s="45"/>
      <c r="F17" s="25" t="e">
        <f t="shared" si="1"/>
        <v>#DIV/0!</v>
      </c>
      <c r="G17" s="49">
        <f t="shared" si="2"/>
        <v>-5272288.2799999993</v>
      </c>
      <c r="H17" s="25">
        <f t="shared" si="3"/>
        <v>-1</v>
      </c>
      <c r="I17" s="26" t="e">
        <f t="shared" si="4"/>
        <v>#DIV/0!</v>
      </c>
    </row>
    <row r="18" spans="1:9" s="1" customFormat="1" ht="16.5" customHeight="1" x14ac:dyDescent="0.2">
      <c r="A18" s="18" t="s">
        <v>8</v>
      </c>
      <c r="B18" s="11" t="s">
        <v>49</v>
      </c>
      <c r="C18" s="45">
        <v>6742852.8200000012</v>
      </c>
      <c r="D18" s="25">
        <f t="shared" si="0"/>
        <v>4.8326484988386422</v>
      </c>
      <c r="E18" s="45"/>
      <c r="F18" s="25" t="e">
        <f t="shared" si="1"/>
        <v>#DIV/0!</v>
      </c>
      <c r="G18" s="49">
        <f t="shared" si="2"/>
        <v>-6742852.8200000012</v>
      </c>
      <c r="H18" s="25">
        <f t="shared" si="3"/>
        <v>-1</v>
      </c>
      <c r="I18" s="26" t="e">
        <f t="shared" si="4"/>
        <v>#DIV/0!</v>
      </c>
    </row>
    <row r="19" spans="1:9" s="1" customFormat="1" ht="17.100000000000001" customHeight="1" x14ac:dyDescent="0.2">
      <c r="A19" s="18" t="s">
        <v>9</v>
      </c>
      <c r="B19" s="11" t="s">
        <v>50</v>
      </c>
      <c r="C19" s="45">
        <v>81031436.239999995</v>
      </c>
      <c r="D19" s="25">
        <f t="shared" si="0"/>
        <v>58.075781743664855</v>
      </c>
      <c r="E19" s="45"/>
      <c r="F19" s="25" t="e">
        <f t="shared" si="1"/>
        <v>#DIV/0!</v>
      </c>
      <c r="G19" s="49">
        <f t="shared" si="2"/>
        <v>-81031436.239999995</v>
      </c>
      <c r="H19" s="25">
        <f t="shared" si="3"/>
        <v>-1</v>
      </c>
      <c r="I19" s="26" t="e">
        <f t="shared" si="4"/>
        <v>#DIV/0!</v>
      </c>
    </row>
    <row r="20" spans="1:9" s="1" customFormat="1" ht="16.5" customHeight="1" x14ac:dyDescent="0.2">
      <c r="A20" s="18" t="s">
        <v>10</v>
      </c>
      <c r="B20" s="11" t="s">
        <v>51</v>
      </c>
      <c r="C20" s="45">
        <v>11921.19</v>
      </c>
      <c r="D20" s="25">
        <f t="shared" si="0"/>
        <v>8.5439979925099763E-3</v>
      </c>
      <c r="E20" s="45"/>
      <c r="F20" s="25" t="e">
        <f t="shared" si="1"/>
        <v>#DIV/0!</v>
      </c>
      <c r="G20" s="49">
        <f t="shared" si="2"/>
        <v>-11921.19</v>
      </c>
      <c r="H20" s="25">
        <f t="shared" si="3"/>
        <v>-1</v>
      </c>
      <c r="I20" s="26" t="e">
        <f t="shared" si="4"/>
        <v>#DIV/0!</v>
      </c>
    </row>
    <row r="21" spans="1:9" s="1" customFormat="1" ht="16.5" customHeight="1" x14ac:dyDescent="0.2">
      <c r="A21" s="18" t="s">
        <v>11</v>
      </c>
      <c r="B21" s="11" t="s">
        <v>52</v>
      </c>
      <c r="C21" s="45">
        <v>1349</v>
      </c>
      <c r="D21" s="25">
        <f t="shared" si="0"/>
        <v>9.6683747947108947E-4</v>
      </c>
      <c r="E21" s="45"/>
      <c r="F21" s="25" t="e">
        <f t="shared" si="1"/>
        <v>#DIV/0!</v>
      </c>
      <c r="G21" s="49">
        <f t="shared" si="2"/>
        <v>-1349</v>
      </c>
      <c r="H21" s="25" t="s">
        <v>27</v>
      </c>
      <c r="I21" s="26" t="e">
        <f t="shared" si="4"/>
        <v>#DIV/0!</v>
      </c>
    </row>
    <row r="22" spans="1:9" s="1" customFormat="1" ht="17.100000000000001" customHeight="1" x14ac:dyDescent="0.2">
      <c r="A22" s="18" t="s">
        <v>12</v>
      </c>
      <c r="B22" s="11" t="s">
        <v>53</v>
      </c>
      <c r="C22" s="45">
        <v>1408534.5899999999</v>
      </c>
      <c r="D22" s="25">
        <f t="shared" si="0"/>
        <v>1.0095063252360594</v>
      </c>
      <c r="E22" s="45"/>
      <c r="F22" s="25" t="e">
        <f t="shared" si="1"/>
        <v>#DIV/0!</v>
      </c>
      <c r="G22" s="49">
        <f t="shared" si="2"/>
        <v>-1408534.5899999999</v>
      </c>
      <c r="H22" s="25">
        <f t="shared" si="3"/>
        <v>-1</v>
      </c>
      <c r="I22" s="26" t="e">
        <f t="shared" si="4"/>
        <v>#DIV/0!</v>
      </c>
    </row>
    <row r="23" spans="1:9" s="1" customFormat="1" ht="17.100000000000001" customHeight="1" x14ac:dyDescent="0.2">
      <c r="A23" s="18" t="s">
        <v>13</v>
      </c>
      <c r="B23" s="11" t="s">
        <v>54</v>
      </c>
      <c r="C23" s="45">
        <v>374355.72</v>
      </c>
      <c r="D23" s="25">
        <f t="shared" si="0"/>
        <v>0.26830329188316149</v>
      </c>
      <c r="E23" s="45"/>
      <c r="F23" s="25" t="e">
        <f t="shared" si="1"/>
        <v>#DIV/0!</v>
      </c>
      <c r="G23" s="49">
        <f t="shared" si="2"/>
        <v>-374355.72</v>
      </c>
      <c r="H23" s="25">
        <f t="shared" si="3"/>
        <v>-1</v>
      </c>
      <c r="I23" s="26" t="e">
        <f t="shared" si="4"/>
        <v>#DIV/0!</v>
      </c>
    </row>
    <row r="24" spans="1:9" s="1" customFormat="1" ht="17.100000000000001" customHeight="1" x14ac:dyDescent="0.2">
      <c r="A24" s="18" t="s">
        <v>14</v>
      </c>
      <c r="B24" s="11" t="s">
        <v>55</v>
      </c>
      <c r="C24" s="45">
        <v>60647.6</v>
      </c>
      <c r="D24" s="25">
        <f t="shared" si="0"/>
        <v>4.3466547605612187E-2</v>
      </c>
      <c r="E24" s="45"/>
      <c r="F24" s="25" t="e">
        <f t="shared" si="1"/>
        <v>#DIV/0!</v>
      </c>
      <c r="G24" s="49">
        <f t="shared" si="2"/>
        <v>-60647.6</v>
      </c>
      <c r="H24" s="25">
        <f t="shared" si="3"/>
        <v>-1</v>
      </c>
      <c r="I24" s="26" t="e">
        <f t="shared" si="4"/>
        <v>#DIV/0!</v>
      </c>
    </row>
    <row r="25" spans="1:9" s="1" customFormat="1" ht="17.100000000000001" customHeight="1" x14ac:dyDescent="0.2">
      <c r="A25" s="18" t="s">
        <v>15</v>
      </c>
      <c r="B25" s="11" t="s">
        <v>56</v>
      </c>
      <c r="C25" s="45">
        <v>535941.59000000008</v>
      </c>
      <c r="D25" s="25">
        <f t="shared" si="0"/>
        <v>0.38411298444724101</v>
      </c>
      <c r="E25" s="45"/>
      <c r="F25" s="25" t="e">
        <f t="shared" si="1"/>
        <v>#DIV/0!</v>
      </c>
      <c r="G25" s="49">
        <f t="shared" si="2"/>
        <v>-535941.59000000008</v>
      </c>
      <c r="H25" s="25">
        <f t="shared" si="3"/>
        <v>-1</v>
      </c>
      <c r="I25" s="26" t="e">
        <f t="shared" si="4"/>
        <v>#DIV/0!</v>
      </c>
    </row>
    <row r="26" spans="1:9" s="1" customFormat="1" ht="17.100000000000001" customHeight="1" x14ac:dyDescent="0.2">
      <c r="A26" s="18" t="s">
        <v>16</v>
      </c>
      <c r="B26" s="11" t="s">
        <v>57</v>
      </c>
      <c r="C26" s="45">
        <v>0</v>
      </c>
      <c r="D26" s="25">
        <f t="shared" si="0"/>
        <v>0</v>
      </c>
      <c r="E26" s="45"/>
      <c r="F26" s="25" t="e">
        <f t="shared" si="1"/>
        <v>#DIV/0!</v>
      </c>
      <c r="G26" s="49">
        <f t="shared" si="2"/>
        <v>0</v>
      </c>
      <c r="H26" s="25" t="s">
        <v>27</v>
      </c>
      <c r="I26" s="26" t="e">
        <f t="shared" si="4"/>
        <v>#DIV/0!</v>
      </c>
    </row>
    <row r="27" spans="1:9" s="1" customFormat="1" ht="17.100000000000001" customHeight="1" x14ac:dyDescent="0.2">
      <c r="A27" s="18" t="s">
        <v>17</v>
      </c>
      <c r="B27" s="11" t="s">
        <v>58</v>
      </c>
      <c r="C27" s="45">
        <v>101078.1</v>
      </c>
      <c r="D27" s="25">
        <f t="shared" si="0"/>
        <v>7.2443362070961248E-2</v>
      </c>
      <c r="E27" s="45"/>
      <c r="F27" s="25" t="e">
        <f t="shared" si="1"/>
        <v>#DIV/0!</v>
      </c>
      <c r="G27" s="49">
        <f t="shared" si="2"/>
        <v>-101078.1</v>
      </c>
      <c r="H27" s="25">
        <f t="shared" si="3"/>
        <v>-1</v>
      </c>
      <c r="I27" s="26" t="e">
        <f t="shared" si="4"/>
        <v>#DIV/0!</v>
      </c>
    </row>
    <row r="28" spans="1:9" s="1" customFormat="1" ht="17.100000000000001" customHeight="1" x14ac:dyDescent="0.2">
      <c r="A28" s="19" t="s">
        <v>23</v>
      </c>
      <c r="B28" s="5" t="s">
        <v>59</v>
      </c>
      <c r="C28" s="46">
        <f>SUM(C10:C27)</f>
        <v>119131504.10999998</v>
      </c>
      <c r="D28" s="22">
        <f t="shared" si="0"/>
        <v>85.382359643670952</v>
      </c>
      <c r="E28" s="46">
        <f>SUM(E10:E27)</f>
        <v>0</v>
      </c>
      <c r="F28" s="41" t="e">
        <f t="shared" si="1"/>
        <v>#DIV/0!</v>
      </c>
      <c r="G28" s="50">
        <f t="shared" si="2"/>
        <v>-119131504.10999998</v>
      </c>
      <c r="H28" s="54">
        <f t="shared" si="3"/>
        <v>-1</v>
      </c>
      <c r="I28" s="27" t="e">
        <f t="shared" si="4"/>
        <v>#DIV/0!</v>
      </c>
    </row>
    <row r="29" spans="1:9" s="1" customFormat="1" ht="17.100000000000001" customHeight="1" x14ac:dyDescent="0.2">
      <c r="A29" s="20" t="s">
        <v>22</v>
      </c>
      <c r="B29" s="3" t="s">
        <v>60</v>
      </c>
      <c r="C29" s="47">
        <v>18251361.810000002</v>
      </c>
      <c r="D29" s="25">
        <f t="shared" si="0"/>
        <v>13.080875203332321</v>
      </c>
      <c r="E29" s="47"/>
      <c r="F29" s="25" t="e">
        <f t="shared" si="1"/>
        <v>#DIV/0!</v>
      </c>
      <c r="G29" s="49">
        <f t="shared" si="2"/>
        <v>-18251361.810000002</v>
      </c>
      <c r="H29" s="25">
        <f t="shared" si="3"/>
        <v>-1</v>
      </c>
      <c r="I29" s="26" t="e">
        <f>F29-D29</f>
        <v>#DIV/0!</v>
      </c>
    </row>
    <row r="30" spans="1:9" s="1" customFormat="1" ht="17.100000000000001" customHeight="1" x14ac:dyDescent="0.2">
      <c r="A30" s="20" t="s">
        <v>20</v>
      </c>
      <c r="B30" s="4" t="s">
        <v>61</v>
      </c>
      <c r="C30" s="47">
        <v>3057.6499999999996</v>
      </c>
      <c r="D30" s="25">
        <f t="shared" si="0"/>
        <v>2.1914385612340818E-3</v>
      </c>
      <c r="E30" s="47"/>
      <c r="F30" s="25" t="e">
        <f t="shared" si="1"/>
        <v>#DIV/0!</v>
      </c>
      <c r="G30" s="49">
        <f t="shared" si="2"/>
        <v>-3057.6499999999996</v>
      </c>
      <c r="H30" s="25">
        <f t="shared" si="3"/>
        <v>-1</v>
      </c>
      <c r="I30" s="26" t="e">
        <f t="shared" ref="I30:I33" si="5">F30-D30</f>
        <v>#DIV/0!</v>
      </c>
    </row>
    <row r="31" spans="1:9" s="1" customFormat="1" ht="17.100000000000001" customHeight="1" x14ac:dyDescent="0.2">
      <c r="A31" s="20" t="s">
        <v>21</v>
      </c>
      <c r="B31" s="14" t="s">
        <v>62</v>
      </c>
      <c r="C31" s="47">
        <v>2024474.72</v>
      </c>
      <c r="D31" s="25">
        <f t="shared" si="0"/>
        <v>1.4509548076632612</v>
      </c>
      <c r="E31" s="47"/>
      <c r="F31" s="25" t="e">
        <f t="shared" si="1"/>
        <v>#DIV/0!</v>
      </c>
      <c r="G31" s="49">
        <f t="shared" si="2"/>
        <v>-2024474.72</v>
      </c>
      <c r="H31" s="25">
        <f t="shared" si="3"/>
        <v>-1</v>
      </c>
      <c r="I31" s="26" t="e">
        <f t="shared" si="5"/>
        <v>#DIV/0!</v>
      </c>
    </row>
    <row r="32" spans="1:9" s="1" customFormat="1" ht="17.100000000000001" customHeight="1" x14ac:dyDescent="0.2">
      <c r="A32" s="18" t="s">
        <v>19</v>
      </c>
      <c r="B32" s="14" t="s">
        <v>63</v>
      </c>
      <c r="C32" s="47">
        <v>116671.01000000001</v>
      </c>
      <c r="D32" s="25">
        <f t="shared" si="0"/>
        <v>8.3618906772235935E-2</v>
      </c>
      <c r="E32" s="47"/>
      <c r="F32" s="25" t="e">
        <f t="shared" si="1"/>
        <v>#DIV/0!</v>
      </c>
      <c r="G32" s="49">
        <f t="shared" si="2"/>
        <v>-116671.01000000001</v>
      </c>
      <c r="H32" s="25">
        <f t="shared" si="3"/>
        <v>-1</v>
      </c>
      <c r="I32" s="26" t="e">
        <f t="shared" si="5"/>
        <v>#DIV/0!</v>
      </c>
    </row>
    <row r="33" spans="1:9" s="1" customFormat="1" ht="17.100000000000001" customHeight="1" x14ac:dyDescent="0.2">
      <c r="A33" s="19" t="s">
        <v>18</v>
      </c>
      <c r="B33" s="6" t="s">
        <v>64</v>
      </c>
      <c r="C33" s="48">
        <f>SUM(C29:C32)</f>
        <v>20395565.190000001</v>
      </c>
      <c r="D33" s="23">
        <f t="shared" si="0"/>
        <v>14.617640356329053</v>
      </c>
      <c r="E33" s="48">
        <f>SUM(E29:E32)</f>
        <v>0</v>
      </c>
      <c r="F33" s="23" t="e">
        <f t="shared" si="1"/>
        <v>#DIV/0!</v>
      </c>
      <c r="G33" s="51">
        <f t="shared" si="2"/>
        <v>-20395565.190000001</v>
      </c>
      <c r="H33" s="54">
        <f t="shared" si="3"/>
        <v>-1</v>
      </c>
      <c r="I33" s="27" t="e">
        <f t="shared" si="5"/>
        <v>#DIV/0!</v>
      </c>
    </row>
    <row r="34" spans="1:9" s="1" customFormat="1" ht="17.100000000000001" customHeight="1" x14ac:dyDescent="0.2">
      <c r="A34" s="15" t="s">
        <v>24</v>
      </c>
      <c r="B34" s="16" t="s">
        <v>65</v>
      </c>
      <c r="C34" s="24">
        <f>C28+C33</f>
        <v>139527069.29999998</v>
      </c>
      <c r="D34" s="24">
        <f>D28+D33</f>
        <v>100</v>
      </c>
      <c r="E34" s="53">
        <f>E28+E33</f>
        <v>0</v>
      </c>
      <c r="F34" s="24" t="e">
        <f>F28+F33</f>
        <v>#DIV/0!</v>
      </c>
      <c r="G34" s="52">
        <f>G28+G33</f>
        <v>-139527069.29999998</v>
      </c>
      <c r="H34" s="29"/>
      <c r="I34" s="28"/>
    </row>
    <row r="36" spans="1:9" x14ac:dyDescent="0.25">
      <c r="B36" s="34"/>
      <c r="C36" s="35"/>
      <c r="E36" s="56"/>
      <c r="F36" s="43"/>
      <c r="G36" s="31"/>
    </row>
    <row r="37" spans="1:9" x14ac:dyDescent="0.25">
      <c r="B37" s="34"/>
      <c r="C37" s="35"/>
      <c r="E37" s="57"/>
    </row>
    <row r="38" spans="1:9" x14ac:dyDescent="0.25">
      <c r="C38" s="36"/>
      <c r="E38" s="36"/>
    </row>
    <row r="39" spans="1:9" x14ac:dyDescent="0.25">
      <c r="C39" s="36"/>
      <c r="E39" s="36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BiH</vt:lpstr>
      <vt:lpstr>FBiH</vt:lpstr>
      <vt:lpstr>Teritorija FBiH</vt:lpstr>
      <vt:lpstr>RS</vt:lpstr>
      <vt:lpstr>Teritorija 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Lenovo</cp:lastModifiedBy>
  <cp:lastPrinted>2025-12-05T14:00:51Z</cp:lastPrinted>
  <dcterms:created xsi:type="dcterms:W3CDTF">2018-01-08T12:56:16Z</dcterms:created>
  <dcterms:modified xsi:type="dcterms:W3CDTF">2025-12-10T12:58:45Z</dcterms:modified>
</cp:coreProperties>
</file>