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VI - 2025/Jezici/BS EVLADAUPLOAD 2X0725/"/>
    </mc:Choice>
  </mc:AlternateContent>
  <xr:revisionPtr revIDLastSave="52" documentId="13_ncr:1_{AF112B2D-6FE3-41C1-9E54-819F7E85B00F}" xr6:coauthVersionLast="47" xr6:coauthVersionMax="47" xr10:uidLastSave="{D614B03B-4D41-470C-AF68-7E2143425D93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4" l="1"/>
  <c r="J28" i="24"/>
  <c r="J34" i="24" s="1"/>
  <c r="C33" i="24"/>
  <c r="C34" i="24" s="1"/>
  <c r="C28" i="24"/>
  <c r="J33" i="25"/>
  <c r="J28" i="25"/>
  <c r="J34" i="25" s="1"/>
  <c r="C33" i="25"/>
  <c r="C28" i="25"/>
  <c r="C34" i="25" s="1"/>
  <c r="H16" i="25"/>
  <c r="H17" i="25"/>
  <c r="H18" i="25"/>
  <c r="H19" i="25"/>
  <c r="H22" i="25"/>
  <c r="H23" i="25"/>
  <c r="H25" i="25"/>
  <c r="O16" i="25"/>
  <c r="O17" i="25"/>
  <c r="O18" i="25"/>
  <c r="O19" i="25"/>
  <c r="O22" i="25"/>
  <c r="O23" i="25"/>
  <c r="O25" i="25"/>
  <c r="O15" i="24"/>
  <c r="O16" i="24"/>
  <c r="O17" i="24"/>
  <c r="O18" i="24"/>
  <c r="O19" i="24"/>
  <c r="O22" i="24"/>
  <c r="O23" i="24"/>
  <c r="O24" i="24"/>
  <c r="O25" i="24"/>
  <c r="H15" i="24"/>
  <c r="H16" i="24"/>
  <c r="H17" i="24"/>
  <c r="H18" i="24"/>
  <c r="H19" i="24"/>
  <c r="H22" i="24"/>
  <c r="H23" i="24"/>
  <c r="H24" i="24"/>
  <c r="H25" i="24"/>
  <c r="J15" i="23"/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H24" i="23" l="1"/>
  <c r="H23" i="23"/>
  <c r="H22" i="23"/>
  <c r="H25" i="23"/>
  <c r="H19" i="23"/>
  <c r="H17" i="23"/>
  <c r="H16" i="23"/>
  <c r="H18" i="23"/>
  <c r="C28" i="23"/>
  <c r="E28" i="23"/>
  <c r="G32" i="25"/>
  <c r="O10" i="24"/>
  <c r="N30" i="24"/>
  <c r="N25" i="24"/>
  <c r="N15" i="24"/>
  <c r="N10" i="24"/>
  <c r="H10" i="24"/>
  <c r="H31" i="24"/>
  <c r="G32" i="24"/>
  <c r="G31" i="24"/>
  <c r="G27" i="24"/>
  <c r="G22" i="24"/>
  <c r="G15" i="24"/>
  <c r="G10" i="24"/>
  <c r="H31" i="23"/>
  <c r="H27" i="23"/>
  <c r="H12" i="23"/>
  <c r="H10" i="23"/>
  <c r="G32" i="23"/>
  <c r="G22" i="23"/>
  <c r="G14" i="23"/>
  <c r="G10" i="23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N25" i="25"/>
  <c r="P24" i="25"/>
  <c r="N24" i="25"/>
  <c r="P23" i="25"/>
  <c r="N23" i="25"/>
  <c r="P22" i="25"/>
  <c r="N22" i="25"/>
  <c r="P21" i="25"/>
  <c r="N21" i="25"/>
  <c r="P20" i="25"/>
  <c r="N20" i="25"/>
  <c r="P19" i="25"/>
  <c r="N19" i="25"/>
  <c r="P18" i="25"/>
  <c r="N18" i="25"/>
  <c r="P17" i="25"/>
  <c r="N17" i="25"/>
  <c r="P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G25" i="25"/>
  <c r="I24" i="25"/>
  <c r="G24" i="25"/>
  <c r="I23" i="25"/>
  <c r="G23" i="25"/>
  <c r="I22" i="25"/>
  <c r="G22" i="25"/>
  <c r="I21" i="25"/>
  <c r="G21" i="25"/>
  <c r="I20" i="25"/>
  <c r="G20" i="25"/>
  <c r="I19" i="25"/>
  <c r="G19" i="25"/>
  <c r="I18" i="25"/>
  <c r="G18" i="25"/>
  <c r="I17" i="25"/>
  <c r="G17" i="25"/>
  <c r="I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N24" i="24"/>
  <c r="N23" i="24"/>
  <c r="N22" i="24"/>
  <c r="N21" i="24"/>
  <c r="N20" i="24"/>
  <c r="N19" i="24"/>
  <c r="N18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G25" i="24"/>
  <c r="G24" i="24"/>
  <c r="G23" i="24"/>
  <c r="G21" i="24"/>
  <c r="G20" i="24"/>
  <c r="G19" i="24"/>
  <c r="G18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O16" i="23" s="1"/>
  <c r="L17" i="23"/>
  <c r="O17" i="23" s="1"/>
  <c r="L18" i="23"/>
  <c r="O18" i="23" s="1"/>
  <c r="L19" i="23"/>
  <c r="O19" i="23" s="1"/>
  <c r="L20" i="23"/>
  <c r="L21" i="23"/>
  <c r="L22" i="23"/>
  <c r="O22" i="23" s="1"/>
  <c r="L23" i="23"/>
  <c r="O23" i="23" s="1"/>
  <c r="L24" i="23"/>
  <c r="O24" i="23" s="1"/>
  <c r="L25" i="23"/>
  <c r="O25" i="23" s="1"/>
  <c r="L26" i="23"/>
  <c r="L27" i="23"/>
  <c r="L10" i="23"/>
  <c r="N33" i="24"/>
  <c r="N27" i="23" l="1"/>
  <c r="O27" i="23"/>
  <c r="O10" i="23"/>
  <c r="N10" i="23"/>
  <c r="N22" i="23"/>
  <c r="H33" i="24"/>
  <c r="G33" i="24"/>
  <c r="H28" i="24"/>
  <c r="G28" i="24"/>
  <c r="O33" i="24"/>
  <c r="N28" i="24"/>
  <c r="N34" i="24" s="1"/>
  <c r="O28" i="24"/>
  <c r="G26" i="23"/>
  <c r="G20" i="23"/>
  <c r="G21" i="23"/>
  <c r="G15" i="23"/>
  <c r="G13" i="23"/>
  <c r="N26" i="23"/>
  <c r="N25" i="23"/>
  <c r="N23" i="23"/>
  <c r="N21" i="23"/>
  <c r="N19" i="23"/>
  <c r="N17" i="23"/>
  <c r="N13" i="23"/>
  <c r="O11" i="23"/>
  <c r="N11" i="23"/>
  <c r="N32" i="23"/>
  <c r="O30" i="23"/>
  <c r="N30" i="23"/>
  <c r="N24" i="23"/>
  <c r="N20" i="23"/>
  <c r="N18" i="23"/>
  <c r="N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G23" i="23"/>
  <c r="G19" i="23"/>
  <c r="G17" i="23"/>
  <c r="H11" i="23"/>
  <c r="G11" i="23"/>
  <c r="G24" i="23"/>
  <c r="G18" i="23"/>
  <c r="G16" i="23"/>
  <c r="G12" i="23"/>
  <c r="J33" i="23"/>
  <c r="J28" i="23"/>
  <c r="E33" i="25"/>
  <c r="L33" i="25"/>
  <c r="L28" i="25"/>
  <c r="E28" i="25"/>
  <c r="L33" i="23"/>
  <c r="L28" i="23"/>
  <c r="E33" i="23"/>
  <c r="E34" i="23" s="1"/>
  <c r="C33" i="23"/>
  <c r="M34" i="25"/>
  <c r="K34" i="25"/>
  <c r="F34" i="25"/>
  <c r="D34" i="25"/>
  <c r="L34" i="24"/>
  <c r="E34" i="24"/>
  <c r="G34" i="24" l="1"/>
  <c r="L34" i="25"/>
  <c r="N33" i="25"/>
  <c r="O33" i="25"/>
  <c r="O28" i="25"/>
  <c r="N28" i="25"/>
  <c r="E34" i="25"/>
  <c r="G33" i="25"/>
  <c r="H33" i="25"/>
  <c r="H28" i="25"/>
  <c r="G28" i="25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F28" i="24"/>
  <c r="F26" i="24"/>
  <c r="F24" i="24"/>
  <c r="F22" i="24"/>
  <c r="F20" i="24"/>
  <c r="F18" i="24"/>
  <c r="F16" i="24"/>
  <c r="F14" i="24"/>
  <c r="F12" i="24"/>
  <c r="F31" i="24"/>
  <c r="F25" i="24"/>
  <c r="F23" i="24"/>
  <c r="F19" i="24"/>
  <c r="F17" i="24"/>
  <c r="F13" i="24"/>
  <c r="F11" i="24"/>
  <c r="J34" i="23"/>
  <c r="L34" i="23"/>
  <c r="M28" i="23" s="1"/>
  <c r="I18" i="24" l="1"/>
  <c r="I13" i="24"/>
  <c r="G34" i="25"/>
  <c r="I14" i="24"/>
  <c r="I15" i="24"/>
  <c r="N34" i="25"/>
  <c r="G34" i="23"/>
  <c r="I27" i="24"/>
  <c r="I29" i="24"/>
  <c r="I24" i="24"/>
  <c r="I23" i="24"/>
  <c r="I22" i="24"/>
  <c r="I26" i="24"/>
  <c r="I30" i="24"/>
  <c r="I31" i="24"/>
  <c r="F34" i="24"/>
  <c r="I11" i="24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K26" i="23"/>
  <c r="K22" i="23"/>
  <c r="K18" i="23"/>
  <c r="K14" i="23"/>
  <c r="K29" i="23"/>
  <c r="K25" i="23"/>
  <c r="K21" i="23"/>
  <c r="K17" i="23"/>
  <c r="K13" i="23"/>
  <c r="K32" i="23"/>
  <c r="K10" i="23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10" i="23" l="1"/>
  <c r="P32" i="23"/>
  <c r="P30" i="23"/>
  <c r="P29" i="23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I18" i="23" s="1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I24" i="23" s="1"/>
  <c r="D20" i="23"/>
  <c r="I20" i="23" s="1"/>
  <c r="D16" i="23"/>
  <c r="I16" i="23" s="1"/>
  <c r="D12" i="23"/>
  <c r="I12" i="23" s="1"/>
  <c r="D31" i="23"/>
  <c r="I31" i="23" s="1"/>
  <c r="D23" i="23"/>
  <c r="I23" i="23" s="1"/>
  <c r="D19" i="23"/>
  <c r="I19" i="23" s="1"/>
  <c r="D15" i="23"/>
  <c r="I15" i="23" s="1"/>
  <c r="D11" i="23"/>
  <c r="I11" i="23" s="1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K34" i="23"/>
  <c r="I28" i="23" l="1"/>
  <c r="D34" i="23"/>
</calcChain>
</file>

<file path=xl/sharedStrings.xml><?xml version="1.0" encoding="utf-8"?>
<sst xmlns="http://schemas.openxmlformats.org/spreadsheetml/2006/main" count="286" uniqueCount="67">
  <si>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</si>
  <si>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</si>
  <si>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</si>
  <si>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</si>
  <si>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</si>
  <si>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</si>
  <si>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</si>
  <si>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</si>
  <si>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</si>
  <si>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</si>
  <si>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</si>
  <si>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</si>
  <si>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</si>
  <si>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</si>
  <si>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</si>
  <si>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</si>
  <si>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</si>
  <si>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</si>
  <si>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</si>
  <si>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</si>
  <si>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</si>
  <si>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</si>
  <si>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</si>
  <si>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</si>
  <si>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</si>
  <si>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</si>
  <si>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</si>
  <si>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</si>
  <si>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</si>
  <si>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</si>
  <si>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</si>
  <si>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</si>
  <si>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</si>
  <si>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</si>
  <si>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</si>
  <si>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</si>
  <si>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</si>
  <si>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</si>
  <si>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</si>
  <si>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</si>
  <si>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</si>
  <si>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</si>
  <si>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</si>
  <si>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</si>
  <si>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</si>
  <si>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</si>
  <si>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</si>
  <si>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</si>
  <si>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</si>
  <si>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</si>
  <si>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</si>
  <si>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</si>
  <si>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</si>
  <si>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</si>
  <si>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</si>
  <si>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</si>
  <si>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</si>
  <si>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</si>
  <si>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</si>
  <si>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</si>
  <si>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</si>
  <si>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</si>
  <si>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</si>
  <si>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</si>
  <si>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</si>
  <si>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I-VI-2024</t>
  </si>
  <si>
    <t>I-VI-2025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</si>
</sst>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\+#,##0.00_ ;\-#,##0.00\ "/>
    <numFmt numFmtId="166" formatCode="\+#,##0.00;\-#,##0.00"/>
    <numFmt numFmtId="167" formatCode="\+#,##0_ ;\-#,##0\ "/>
    <numFmt numFmtId="168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i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106">
    <xf numFmtId="0" fontId="0" fillId="0" borderId="0" xfId="0"/>
    <xf numFmtId="0" fontId="0" fillId="0" borderId="0" xfId="0" applyFill="1"/>
    <xf numFmtId="0" fontId="0" fillId="0" borderId="0" xfId="0" applyBorder="1"/>
    <xf numFmtId="166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5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5" fontId="4" fillId="2" borderId="2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166" fontId="4" fillId="0" borderId="1" xfId="0" applyNumberFormat="1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right"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4" fillId="0" borderId="0" xfId="6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 vertical="center"/>
    </xf>
    <xf numFmtId="167" fontId="5" fillId="3" borderId="5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horizontal="right"/>
    </xf>
    <xf numFmtId="165" fontId="16" fillId="2" borderId="3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/>
    <xf numFmtId="3" fontId="16" fillId="0" borderId="0" xfId="0" applyNumberFormat="1" applyFont="1" applyBorder="1" applyAlignment="1">
      <alignment horizontal="right" vertical="center"/>
    </xf>
    <xf numFmtId="165" fontId="16" fillId="0" borderId="0" xfId="6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2" fontId="4" fillId="2" borderId="2" xfId="6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16" fillId="2" borderId="2" xfId="6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right" vertical="center" wrapText="1"/>
    </xf>
    <xf numFmtId="2" fontId="16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/>
    <xf numFmtId="3" fontId="4" fillId="2" borderId="2" xfId="0" applyNumberFormat="1" applyFont="1" applyFill="1" applyBorder="1"/>
    <xf numFmtId="3" fontId="4" fillId="2" borderId="0" xfId="0" applyNumberFormat="1" applyFont="1" applyFill="1" applyBorder="1"/>
    <xf numFmtId="165" fontId="4" fillId="2" borderId="0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/>
    <xf numFmtId="165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/>
    <xf numFmtId="0" fontId="5" fillId="3" borderId="6" xfId="0" applyFont="1" applyFill="1" applyBorder="1"/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 3" xfId="11" xr:uid="{00000000-0005-0000-0000-000004000000}"/>
    <cellStyle name="Normalno" xfId="0" builtinId="0"/>
    <cellStyle name="Normalno 2" xfId="1" xr:uid="{00000000-0005-0000-0000-000005000000}"/>
    <cellStyle name="Normalno 2 2" xfId="5" xr:uid="{00000000-0005-0000-0000-000006000000}"/>
    <cellStyle name="Normalno 3" xfId="7" xr:uid="{00000000-0005-0000-0000-000007000000}"/>
    <cellStyle name="Obično 2" xfId="2" xr:uid="{00000000-0005-0000-0000-000008000000}"/>
    <cellStyle name="Obično 2 2" xfId="3" xr:uid="{00000000-0005-0000-0000-000009000000}"/>
    <cellStyle name="Obično 3" xfId="8" xr:uid="{00000000-0005-0000-0000-00000A000000}"/>
    <cellStyle name="Obično 4" xfId="4" xr:uid="{00000000-0005-0000-0000-00000B000000}"/>
    <cellStyle name="Obično 4 2" xfId="9" xr:uid="{00000000-0005-0000-0000-00000C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59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0" t="s">
        <v>27</v>
      </c>
      <c r="C7" s="97" t="s">
        <v>55</v>
      </c>
      <c r="D7" s="97"/>
      <c r="E7" s="97"/>
      <c r="F7" s="97"/>
      <c r="G7" s="97"/>
      <c r="H7" s="97"/>
      <c r="I7" s="97"/>
      <c r="J7" s="97" t="s">
        <v>56</v>
      </c>
      <c r="K7" s="97"/>
      <c r="L7" s="97"/>
      <c r="M7" s="97"/>
      <c r="N7" s="97"/>
      <c r="O7" s="97"/>
      <c r="P7" s="98"/>
    </row>
    <row r="8" spans="1:18" ht="38.25" customHeight="1" x14ac:dyDescent="0.25">
      <c r="A8" s="15" t="s">
        <v>53</v>
      </c>
      <c r="B8" s="101"/>
      <c r="C8" s="72" t="s">
        <v>55</v>
      </c>
      <c r="D8" s="72" t="s">
        <v>54</v>
      </c>
      <c r="E8" s="72" t="s">
        <v>55</v>
      </c>
      <c r="F8" s="72" t="s">
        <v>54</v>
      </c>
      <c r="G8" s="99" t="s">
        <v>57</v>
      </c>
      <c r="H8" s="99"/>
      <c r="I8" s="72" t="s">
        <v>64</v>
      </c>
      <c r="J8" s="72" t="s">
        <v>56</v>
      </c>
      <c r="K8" s="72" t="s">
        <v>54</v>
      </c>
      <c r="L8" s="72" t="s">
        <v>56</v>
      </c>
      <c r="M8" s="72" t="s">
        <v>54</v>
      </c>
      <c r="N8" s="99" t="s">
        <v>58</v>
      </c>
      <c r="O8" s="99"/>
      <c r="P8" s="73" t="s">
        <v>64</v>
      </c>
    </row>
    <row r="9" spans="1:18" ht="31.5" customHeight="1" thickBot="1" x14ac:dyDescent="0.3">
      <c r="A9" s="14"/>
      <c r="B9" s="102"/>
      <c r="C9" s="74" t="s">
        <v>65</v>
      </c>
      <c r="D9" s="74" t="s">
        <v>25</v>
      </c>
      <c r="E9" s="74" t="s">
        <v>66</v>
      </c>
      <c r="F9" s="74" t="s">
        <v>25</v>
      </c>
      <c r="G9" s="74" t="s">
        <v>62</v>
      </c>
      <c r="H9" s="74" t="s">
        <v>63</v>
      </c>
      <c r="I9" s="74" t="s">
        <v>25</v>
      </c>
      <c r="J9" s="74" t="s">
        <v>65</v>
      </c>
      <c r="K9" s="74" t="s">
        <v>25</v>
      </c>
      <c r="L9" s="74" t="s">
        <v>66</v>
      </c>
      <c r="M9" s="74" t="s">
        <v>25</v>
      </c>
      <c r="N9" s="74" t="s">
        <v>62</v>
      </c>
      <c r="O9" s="74" t="s">
        <v>63</v>
      </c>
      <c r="P9" s="75" t="s">
        <v>25</v>
      </c>
    </row>
    <row r="10" spans="1:18" x14ac:dyDescent="0.25">
      <c r="A10" s="49" t="s">
        <v>0</v>
      </c>
      <c r="B10" s="19" t="s">
        <v>28</v>
      </c>
      <c r="C10" s="64">
        <f>FBiH!C10+RS!C10</f>
        <v>8643</v>
      </c>
      <c r="D10" s="77">
        <f>C10/C$34*100</f>
        <v>9.4363106350922017</v>
      </c>
      <c r="E10" s="64">
        <f>FBiH!E10+RS!E10</f>
        <v>8584</v>
      </c>
      <c r="F10" s="77">
        <f>E10/E$34*100</f>
        <v>8.8214740822953921</v>
      </c>
      <c r="G10" s="65">
        <f>E10-C10</f>
        <v>-59</v>
      </c>
      <c r="H10" s="66">
        <f>(E10-C10)/C10</f>
        <v>-6.8263334490338999E-3</v>
      </c>
      <c r="I10" s="67">
        <f>F10-D10</f>
        <v>-0.6148365527968096</v>
      </c>
      <c r="J10" s="64">
        <f>FBiH!J10+RS!J10</f>
        <v>11134427.52</v>
      </c>
      <c r="K10" s="77">
        <f>J10/J$34*100</f>
        <v>5.1680202880134587</v>
      </c>
      <c r="L10" s="64">
        <f>FBiH!L10+RS!L10</f>
        <v>11746813.199999999</v>
      </c>
      <c r="M10" s="77">
        <f>L10/L$34*100</f>
        <v>4.9659895428557235</v>
      </c>
      <c r="N10" s="65">
        <f>L10-J10</f>
        <v>612385.6799999997</v>
      </c>
      <c r="O10" s="66">
        <f>(L10-J10)/J10</f>
        <v>5.4999296452378339E-2</v>
      </c>
      <c r="P10" s="67">
        <f>M10-K10</f>
        <v>-0.20203074515773523</v>
      </c>
    </row>
    <row r="11" spans="1:18" x14ac:dyDescent="0.25">
      <c r="A11" s="50" t="s">
        <v>1</v>
      </c>
      <c r="B11" s="19" t="s">
        <v>29</v>
      </c>
      <c r="C11" s="64">
        <f>FBiH!C11+RS!C11</f>
        <v>19844</v>
      </c>
      <c r="D11" s="77">
        <f t="shared" ref="D11:F27" si="0">C11/C$34*100</f>
        <v>21.665411112202897</v>
      </c>
      <c r="E11" s="64">
        <f>FBiH!E11+RS!E11</f>
        <v>22277</v>
      </c>
      <c r="F11" s="77">
        <f t="shared" si="0"/>
        <v>22.893287293953222</v>
      </c>
      <c r="G11" s="65">
        <f t="shared" ref="G11:G27" si="1">E11-C11</f>
        <v>2433</v>
      </c>
      <c r="H11" s="66">
        <f t="shared" ref="H11:H25" si="2">(E11-C11)/C11</f>
        <v>0.12260632936907881</v>
      </c>
      <c r="I11" s="67">
        <f t="shared" ref="I11:I32" si="3">F11-D11</f>
        <v>1.2278761817503252</v>
      </c>
      <c r="J11" s="64">
        <f>FBiH!J11+RS!J11</f>
        <v>4346483.28</v>
      </c>
      <c r="K11" s="77">
        <f t="shared" ref="K11:M11" si="4">J11/J$34*100</f>
        <v>2.0174107498749327</v>
      </c>
      <c r="L11" s="64">
        <f>FBiH!L11+RS!L11</f>
        <v>5276405.1400000006</v>
      </c>
      <c r="M11" s="77">
        <f t="shared" si="4"/>
        <v>2.2306111711310939</v>
      </c>
      <c r="N11" s="65">
        <f t="shared" ref="N11:N26" si="5">L11-J11</f>
        <v>929921.86000000034</v>
      </c>
      <c r="O11" s="66">
        <f t="shared" ref="O11:O31" si="6">(L11-J11)/J11</f>
        <v>0.2139481047307745</v>
      </c>
      <c r="P11" s="67">
        <f t="shared" ref="P11:P32" si="7">M11-K11</f>
        <v>0.21320042125616112</v>
      </c>
      <c r="R11" s="2"/>
    </row>
    <row r="12" spans="1:18" x14ac:dyDescent="0.25">
      <c r="A12" s="50" t="s">
        <v>2</v>
      </c>
      <c r="B12" s="19" t="s">
        <v>30</v>
      </c>
      <c r="C12" s="64">
        <f>FBiH!C12+RS!C12</f>
        <v>14344</v>
      </c>
      <c r="D12" s="77">
        <f t="shared" si="0"/>
        <v>15.660585415916065</v>
      </c>
      <c r="E12" s="64">
        <f>FBiH!E12+RS!E12</f>
        <v>15519</v>
      </c>
      <c r="F12" s="77">
        <f t="shared" si="0"/>
        <v>15.948329017141447</v>
      </c>
      <c r="G12" s="65">
        <f t="shared" si="1"/>
        <v>1175</v>
      </c>
      <c r="H12" s="66">
        <f>(E12-C12)/C12</f>
        <v>8.1915783602900166E-2</v>
      </c>
      <c r="I12" s="67">
        <f>F12-D12</f>
        <v>0.28774360122538134</v>
      </c>
      <c r="J12" s="64">
        <f>FBiH!J12+RS!J12</f>
        <v>35928604.480000004</v>
      </c>
      <c r="K12" s="77">
        <f t="shared" ref="K12:M12" si="8">J12/J$34*100</f>
        <v>16.676183534279389</v>
      </c>
      <c r="L12" s="64">
        <f>FBiH!L12+RS!L12</f>
        <v>39643703.950000003</v>
      </c>
      <c r="M12" s="77">
        <f t="shared" si="8"/>
        <v>16.759457727289657</v>
      </c>
      <c r="N12" s="65">
        <f t="shared" si="5"/>
        <v>3715099.4699999988</v>
      </c>
      <c r="O12" s="66">
        <f t="shared" si="6"/>
        <v>0.10340227581252269</v>
      </c>
      <c r="P12" s="67">
        <f t="shared" si="7"/>
        <v>8.3274193010268505E-2</v>
      </c>
    </row>
    <row r="13" spans="1:18" x14ac:dyDescent="0.25">
      <c r="A13" s="50" t="s">
        <v>3</v>
      </c>
      <c r="B13" s="19" t="s">
        <v>31</v>
      </c>
      <c r="C13" s="64">
        <f>FBiH!C13+RS!C13</f>
        <v>2</v>
      </c>
      <c r="D13" s="77">
        <f t="shared" si="0"/>
        <v>2.1835729804679399E-3</v>
      </c>
      <c r="E13" s="64">
        <f>FBiH!E13+RS!E13</f>
        <v>0</v>
      </c>
      <c r="F13" s="77">
        <f t="shared" si="0"/>
        <v>0</v>
      </c>
      <c r="G13" s="65">
        <f t="shared" si="1"/>
        <v>-2</v>
      </c>
      <c r="H13" s="66" t="s">
        <v>26</v>
      </c>
      <c r="I13" s="67">
        <f t="shared" si="3"/>
        <v>-2.1835729804679399E-3</v>
      </c>
      <c r="J13" s="64">
        <f>FBiH!J13+RS!J13</f>
        <v>434.58</v>
      </c>
      <c r="K13" s="77">
        <f t="shared" ref="K13" si="9">J13/J$34*100</f>
        <v>2.0170936069507857E-4</v>
      </c>
      <c r="L13" s="64">
        <f>FBiH!L13+RS!L13</f>
        <v>0</v>
      </c>
      <c r="M13" s="77">
        <f>L13/L$34*100</f>
        <v>0</v>
      </c>
      <c r="N13" s="65">
        <f t="shared" si="5"/>
        <v>-434.58</v>
      </c>
      <c r="O13" s="66" t="s">
        <v>26</v>
      </c>
      <c r="P13" s="67">
        <f t="shared" si="7"/>
        <v>-2.0170936069507857E-4</v>
      </c>
    </row>
    <row r="14" spans="1:18" x14ac:dyDescent="0.25">
      <c r="A14" s="50" t="s">
        <v>4</v>
      </c>
      <c r="B14" s="19" t="s">
        <v>32</v>
      </c>
      <c r="C14" s="64">
        <f>FBiH!C14+RS!C14</f>
        <v>1</v>
      </c>
      <c r="D14" s="77">
        <f t="shared" si="0"/>
        <v>1.0917864902339699E-3</v>
      </c>
      <c r="E14" s="64">
        <f>FBiH!E14+RS!E14</f>
        <v>1</v>
      </c>
      <c r="F14" s="77">
        <f t="shared" si="0"/>
        <v>1.0276647346569657E-3</v>
      </c>
      <c r="G14" s="65">
        <f>E14-C14</f>
        <v>0</v>
      </c>
      <c r="H14" s="66" t="s">
        <v>26</v>
      </c>
      <c r="I14" s="67">
        <f t="shared" si="3"/>
        <v>-6.4121755577004275E-5</v>
      </c>
      <c r="J14" s="64">
        <f>FBiH!J14+RS!J14</f>
        <v>8822</v>
      </c>
      <c r="K14" s="77">
        <f t="shared" ref="K14:M14" si="10">J14/J$34*100</f>
        <v>4.094712089953479E-3</v>
      </c>
      <c r="L14" s="64">
        <f>FBiH!L14+RS!L14</f>
        <v>6845</v>
      </c>
      <c r="M14" s="77">
        <f t="shared" si="10"/>
        <v>2.893737888063754E-3</v>
      </c>
      <c r="N14" s="65">
        <f t="shared" si="5"/>
        <v>-1977</v>
      </c>
      <c r="O14" s="66" t="s">
        <v>26</v>
      </c>
      <c r="P14" s="67">
        <f t="shared" si="7"/>
        <v>-1.200974201889725E-3</v>
      </c>
    </row>
    <row r="15" spans="1:18" x14ac:dyDescent="0.25">
      <c r="A15" s="50" t="s">
        <v>5</v>
      </c>
      <c r="B15" s="19" t="s">
        <v>33</v>
      </c>
      <c r="C15" s="64">
        <f>FBiH!C15+RS!C15</f>
        <v>0</v>
      </c>
      <c r="D15" s="77">
        <f t="shared" si="0"/>
        <v>0</v>
      </c>
      <c r="E15" s="64">
        <f>FBiH!E15+RS!E15</f>
        <v>0</v>
      </c>
      <c r="F15" s="77">
        <f t="shared" si="0"/>
        <v>0</v>
      </c>
      <c r="G15" s="65">
        <f t="shared" si="1"/>
        <v>0</v>
      </c>
      <c r="H15" s="66" t="s">
        <v>26</v>
      </c>
      <c r="I15" s="67">
        <f t="shared" si="3"/>
        <v>0</v>
      </c>
      <c r="J15" s="64">
        <f>FBiH!J15+RS!J15</f>
        <v>0</v>
      </c>
      <c r="K15" s="77">
        <f t="shared" ref="K15:M15" si="11">J15/J$34*100</f>
        <v>0</v>
      </c>
      <c r="L15" s="64">
        <f>FBiH!L15+RS!L15</f>
        <v>0</v>
      </c>
      <c r="M15" s="77">
        <f t="shared" si="11"/>
        <v>0</v>
      </c>
      <c r="N15" s="65">
        <f>L15-J15</f>
        <v>0</v>
      </c>
      <c r="O15" s="66" t="s">
        <v>26</v>
      </c>
      <c r="P15" s="67">
        <f t="shared" si="7"/>
        <v>0</v>
      </c>
    </row>
    <row r="16" spans="1:18" x14ac:dyDescent="0.25">
      <c r="A16" s="50" t="s">
        <v>6</v>
      </c>
      <c r="B16" s="19" t="s">
        <v>34</v>
      </c>
      <c r="C16" s="64">
        <f>FBiH!C16+RS!C16</f>
        <v>151</v>
      </c>
      <c r="D16" s="77">
        <f t="shared" si="0"/>
        <v>0.16485976002532945</v>
      </c>
      <c r="E16" s="64">
        <f>FBiH!E16+RS!E16</f>
        <v>142</v>
      </c>
      <c r="F16" s="77">
        <f t="shared" si="0"/>
        <v>0.1459283923212891</v>
      </c>
      <c r="G16" s="65">
        <f t="shared" si="1"/>
        <v>-9</v>
      </c>
      <c r="H16" s="66">
        <f t="shared" si="2"/>
        <v>-5.9602649006622516E-2</v>
      </c>
      <c r="I16" s="67">
        <f t="shared" si="3"/>
        <v>-1.8931367704040358E-2</v>
      </c>
      <c r="J16" s="64">
        <f>FBiH!J16+RS!J16</f>
        <v>124075.96</v>
      </c>
      <c r="K16" s="77">
        <f t="shared" ref="K16:M16" si="12">J16/J$34*100</f>
        <v>5.7589586656606705E-2</v>
      </c>
      <c r="L16" s="64">
        <f>FBiH!L16+RS!L16</f>
        <v>296765.52</v>
      </c>
      <c r="M16" s="77">
        <f t="shared" si="12"/>
        <v>0.12545823653687974</v>
      </c>
      <c r="N16" s="65">
        <f t="shared" si="5"/>
        <v>172689.56</v>
      </c>
      <c r="O16" s="66">
        <f t="shared" si="6"/>
        <v>1.3918051490393464</v>
      </c>
      <c r="P16" s="67">
        <f>M16-K16</f>
        <v>6.7868649880273024E-2</v>
      </c>
    </row>
    <row r="17" spans="1:16" x14ac:dyDescent="0.25">
      <c r="A17" s="50" t="s">
        <v>7</v>
      </c>
      <c r="B17" s="19" t="s">
        <v>35</v>
      </c>
      <c r="C17" s="64">
        <f>FBiH!C17+RS!C17</f>
        <v>1420</v>
      </c>
      <c r="D17" s="77">
        <f t="shared" si="0"/>
        <v>1.5503368161322373</v>
      </c>
      <c r="E17" s="64">
        <f>FBiH!E17+RS!E17</f>
        <v>1269</v>
      </c>
      <c r="F17" s="77">
        <f t="shared" si="0"/>
        <v>1.3041065482796892</v>
      </c>
      <c r="G17" s="65">
        <f t="shared" si="1"/>
        <v>-151</v>
      </c>
      <c r="H17" s="66">
        <f>(E17-C17)/C17</f>
        <v>-0.10633802816901408</v>
      </c>
      <c r="I17" s="67">
        <f>F17-D17</f>
        <v>-0.24623026785254809</v>
      </c>
      <c r="J17" s="64">
        <f>FBiH!J17+RS!J17</f>
        <v>9514783.0099999998</v>
      </c>
      <c r="K17" s="77">
        <f t="shared" ref="K17:M17" si="13">J17/J$34*100</f>
        <v>4.4162658154988614</v>
      </c>
      <c r="L17" s="64">
        <f>FBiH!L17+RS!L17</f>
        <v>8824699.9900000002</v>
      </c>
      <c r="M17" s="77">
        <f t="shared" si="13"/>
        <v>3.7306601478245187</v>
      </c>
      <c r="N17" s="65">
        <f t="shared" si="5"/>
        <v>-690083.01999999955</v>
      </c>
      <c r="O17" s="66">
        <f>(L17-J17)/J17</f>
        <v>-7.2527457460114964E-2</v>
      </c>
      <c r="P17" s="67">
        <f t="shared" si="7"/>
        <v>-0.68560566767434272</v>
      </c>
    </row>
    <row r="18" spans="1:16" x14ac:dyDescent="0.25">
      <c r="A18" s="50" t="s">
        <v>8</v>
      </c>
      <c r="B18" s="19" t="s">
        <v>36</v>
      </c>
      <c r="C18" s="64">
        <f>FBiH!C18+RS!C18</f>
        <v>1638</v>
      </c>
      <c r="D18" s="77">
        <f>C18/C$34*100</f>
        <v>1.7883462710032425</v>
      </c>
      <c r="E18" s="64">
        <f>FBiH!E18+RS!E18</f>
        <v>1620</v>
      </c>
      <c r="F18" s="77">
        <f t="shared" si="0"/>
        <v>1.6648168701442843</v>
      </c>
      <c r="G18" s="65">
        <f t="shared" si="1"/>
        <v>-18</v>
      </c>
      <c r="H18" s="66">
        <f t="shared" si="2"/>
        <v>-1.098901098901099E-2</v>
      </c>
      <c r="I18" s="67">
        <f t="shared" si="3"/>
        <v>-0.12352940085895825</v>
      </c>
      <c r="J18" s="64">
        <f>FBiH!J18+RS!J18</f>
        <v>5037267.82</v>
      </c>
      <c r="K18" s="77">
        <f t="shared" ref="K18:M18" si="14">J18/J$34*100</f>
        <v>2.3380368899215154</v>
      </c>
      <c r="L18" s="64">
        <f>FBiH!L18+RS!L18</f>
        <v>5293711.8800000008</v>
      </c>
      <c r="M18" s="77">
        <f t="shared" si="14"/>
        <v>2.2379276312124481</v>
      </c>
      <c r="N18" s="65">
        <f t="shared" si="5"/>
        <v>256444.06000000052</v>
      </c>
      <c r="O18" s="66">
        <f t="shared" si="6"/>
        <v>5.0909355857914361E-2</v>
      </c>
      <c r="P18" s="67">
        <f t="shared" si="7"/>
        <v>-0.10010925870906728</v>
      </c>
    </row>
    <row r="19" spans="1:16" s="26" customFormat="1" ht="26.25" customHeight="1" x14ac:dyDescent="0.25">
      <c r="A19" s="50" t="s">
        <v>9</v>
      </c>
      <c r="B19" s="19" t="s">
        <v>37</v>
      </c>
      <c r="C19" s="64">
        <f>FBiH!C19+RS!C19</f>
        <v>31506</v>
      </c>
      <c r="D19" s="77">
        <f t="shared" si="0"/>
        <v>34.397825161311452</v>
      </c>
      <c r="E19" s="64">
        <f>FBiH!E19+RS!E19</f>
        <v>32579</v>
      </c>
      <c r="F19" s="77">
        <f>E19/E$34*100</f>
        <v>33.480289390389281</v>
      </c>
      <c r="G19" s="65">
        <f t="shared" si="1"/>
        <v>1073</v>
      </c>
      <c r="H19" s="66">
        <f t="shared" si="2"/>
        <v>3.4057005014917791E-2</v>
      </c>
      <c r="I19" s="67">
        <f t="shared" si="3"/>
        <v>-0.91753577092217142</v>
      </c>
      <c r="J19" s="64">
        <f>FBiH!J19+RS!J19</f>
        <v>91408932.229999989</v>
      </c>
      <c r="K19" s="77">
        <f t="shared" ref="K19:M19" si="15">J19/J$34*100</f>
        <v>42.4272568501382</v>
      </c>
      <c r="L19" s="64">
        <f>FBiH!L19+RS!L19</f>
        <v>98030190.109999985</v>
      </c>
      <c r="M19" s="77">
        <f t="shared" si="15"/>
        <v>41.442465346296522</v>
      </c>
      <c r="N19" s="65">
        <f t="shared" si="5"/>
        <v>6621257.8799999952</v>
      </c>
      <c r="O19" s="66">
        <f>(L19-J19)/J19</f>
        <v>7.2435567492899006E-2</v>
      </c>
      <c r="P19" s="67">
        <f t="shared" si="7"/>
        <v>-0.98479150384167724</v>
      </c>
    </row>
    <row r="20" spans="1:16" s="26" customFormat="1" ht="25.5" customHeight="1" x14ac:dyDescent="0.25">
      <c r="A20" s="50" t="s">
        <v>10</v>
      </c>
      <c r="B20" s="19" t="s">
        <v>38</v>
      </c>
      <c r="C20" s="64">
        <f>FBiH!C20+RS!C20</f>
        <v>1</v>
      </c>
      <c r="D20" s="77">
        <f t="shared" si="0"/>
        <v>1.0917864902339699E-3</v>
      </c>
      <c r="E20" s="64">
        <f>FBiH!E20+RS!E20</f>
        <v>0</v>
      </c>
      <c r="F20" s="77">
        <f t="shared" si="0"/>
        <v>0</v>
      </c>
      <c r="G20" s="65">
        <f t="shared" si="1"/>
        <v>-1</v>
      </c>
      <c r="H20" s="66" t="s">
        <v>26</v>
      </c>
      <c r="I20" s="67">
        <f t="shared" si="3"/>
        <v>-1.0917864902339699E-3</v>
      </c>
      <c r="J20" s="64">
        <f>FBiH!J20+RS!J20</f>
        <v>815.7</v>
      </c>
      <c r="K20" s="77">
        <f t="shared" ref="K20:M20" si="16">J20/J$34*100</f>
        <v>3.786053788001647E-4</v>
      </c>
      <c r="L20" s="64">
        <f>FBiH!L20+RS!L20</f>
        <v>0</v>
      </c>
      <c r="M20" s="77">
        <f t="shared" si="16"/>
        <v>0</v>
      </c>
      <c r="N20" s="65">
        <f t="shared" si="5"/>
        <v>-815.7</v>
      </c>
      <c r="O20" s="66" t="s">
        <v>26</v>
      </c>
      <c r="P20" s="67">
        <f t="shared" si="7"/>
        <v>-3.786053788001647E-4</v>
      </c>
    </row>
    <row r="21" spans="1:16" x14ac:dyDescent="0.25">
      <c r="A21" s="50" t="s">
        <v>11</v>
      </c>
      <c r="B21" s="19" t="s">
        <v>39</v>
      </c>
      <c r="C21" s="64">
        <f>FBiH!C21+RS!C21</f>
        <v>0</v>
      </c>
      <c r="D21" s="77">
        <f t="shared" si="0"/>
        <v>0</v>
      </c>
      <c r="E21" s="64">
        <f>FBiH!E21+RS!E21</f>
        <v>0</v>
      </c>
      <c r="F21" s="77">
        <f t="shared" si="0"/>
        <v>0</v>
      </c>
      <c r="G21" s="65">
        <f t="shared" si="1"/>
        <v>0</v>
      </c>
      <c r="H21" s="66" t="s">
        <v>26</v>
      </c>
      <c r="I21" s="67">
        <f>F21-D21</f>
        <v>0</v>
      </c>
      <c r="J21" s="64">
        <f>FBiH!J21+RS!J21</f>
        <v>0</v>
      </c>
      <c r="K21" s="77">
        <f t="shared" ref="K21" si="17">J21/J$34*100</f>
        <v>0</v>
      </c>
      <c r="L21" s="64">
        <f>FBiH!L21+RS!L21</f>
        <v>386</v>
      </c>
      <c r="M21" s="77">
        <f>L21/L$34*100</f>
        <v>1.6318229726699913E-4</v>
      </c>
      <c r="N21" s="65">
        <f t="shared" si="5"/>
        <v>386</v>
      </c>
      <c r="O21" s="66" t="s">
        <v>26</v>
      </c>
      <c r="P21" s="67">
        <f t="shared" si="7"/>
        <v>1.6318229726699913E-4</v>
      </c>
    </row>
    <row r="22" spans="1:16" x14ac:dyDescent="0.25">
      <c r="A22" s="50" t="s">
        <v>12</v>
      </c>
      <c r="B22" s="19" t="s">
        <v>40</v>
      </c>
      <c r="C22" s="64">
        <f>FBiH!C22+RS!C22</f>
        <v>787</v>
      </c>
      <c r="D22" s="77">
        <f t="shared" si="0"/>
        <v>0.85923596781413425</v>
      </c>
      <c r="E22" s="64">
        <f>FBiH!E22+RS!E22</f>
        <v>562</v>
      </c>
      <c r="F22" s="77">
        <f t="shared" si="0"/>
        <v>0.57754758087721458</v>
      </c>
      <c r="G22" s="65">
        <f>E22-C22</f>
        <v>-225</v>
      </c>
      <c r="H22" s="66">
        <f t="shared" si="2"/>
        <v>-0.28589580686149935</v>
      </c>
      <c r="I22" s="67">
        <f t="shared" si="3"/>
        <v>-0.28168838693691967</v>
      </c>
      <c r="J22" s="64">
        <f>FBiH!J22+RS!J22</f>
        <v>1536555.22</v>
      </c>
      <c r="K22" s="77">
        <f t="shared" ref="K22:M22" si="18">J22/J$34*100</f>
        <v>0.71318875948935934</v>
      </c>
      <c r="L22" s="64">
        <f>FBiH!L22+RS!L22</f>
        <v>1262319.4099999999</v>
      </c>
      <c r="M22" s="77">
        <f t="shared" si="18"/>
        <v>0.53364813784591436</v>
      </c>
      <c r="N22" s="65">
        <f>L22-J22</f>
        <v>-274235.81000000006</v>
      </c>
      <c r="O22" s="66">
        <f>(L22-J22)/J22</f>
        <v>-0.17847442540984637</v>
      </c>
      <c r="P22" s="67">
        <f t="shared" si="7"/>
        <v>-0.17954062164344498</v>
      </c>
    </row>
    <row r="23" spans="1:16" x14ac:dyDescent="0.25">
      <c r="A23" s="50" t="s">
        <v>13</v>
      </c>
      <c r="B23" s="19" t="s">
        <v>41</v>
      </c>
      <c r="C23" s="64">
        <f>FBiH!C23+RS!C23</f>
        <v>319</v>
      </c>
      <c r="D23" s="77">
        <f t="shared" si="0"/>
        <v>0.34827989038463636</v>
      </c>
      <c r="E23" s="64">
        <f>FBiH!E23+RS!E23</f>
        <v>392</v>
      </c>
      <c r="F23" s="77">
        <f t="shared" si="0"/>
        <v>0.40284457598553047</v>
      </c>
      <c r="G23" s="65">
        <f t="shared" si="1"/>
        <v>73</v>
      </c>
      <c r="H23" s="66">
        <f t="shared" si="2"/>
        <v>0.22884012539184953</v>
      </c>
      <c r="I23" s="67">
        <f t="shared" si="3"/>
        <v>5.4564685600894114E-2</v>
      </c>
      <c r="J23" s="64">
        <f>FBiH!J23+RS!J23</f>
        <v>2223925.7700000005</v>
      </c>
      <c r="K23" s="77">
        <f t="shared" ref="K23:M23" si="19">J23/J$34*100</f>
        <v>1.0322303035114604</v>
      </c>
      <c r="L23" s="64">
        <f>FBiH!L23+RS!L23</f>
        <v>1229719.67</v>
      </c>
      <c r="M23" s="77">
        <f t="shared" si="19"/>
        <v>0.51986653042750275</v>
      </c>
      <c r="N23" s="65">
        <f t="shared" si="5"/>
        <v>-994206.10000000056</v>
      </c>
      <c r="O23" s="66">
        <f t="shared" si="6"/>
        <v>-0.44705003800554022</v>
      </c>
      <c r="P23" s="67">
        <f t="shared" si="7"/>
        <v>-0.51236377308395764</v>
      </c>
    </row>
    <row r="24" spans="1:16" x14ac:dyDescent="0.25">
      <c r="A24" s="50" t="s">
        <v>14</v>
      </c>
      <c r="B24" s="19" t="s">
        <v>42</v>
      </c>
      <c r="C24" s="64">
        <f>FBiH!C24+RS!C24</f>
        <v>64</v>
      </c>
      <c r="D24" s="77">
        <f t="shared" si="0"/>
        <v>6.9874335374974075E-2</v>
      </c>
      <c r="E24" s="64">
        <f>FBiH!E24+RS!E24</f>
        <v>67</v>
      </c>
      <c r="F24" s="77">
        <f t="shared" si="0"/>
        <v>6.8853537222016689E-2</v>
      </c>
      <c r="G24" s="65">
        <f t="shared" si="1"/>
        <v>3</v>
      </c>
      <c r="H24" s="66">
        <f t="shared" si="2"/>
        <v>4.6875E-2</v>
      </c>
      <c r="I24" s="67">
        <f t="shared" si="3"/>
        <v>-1.0207981529573862E-3</v>
      </c>
      <c r="J24" s="64">
        <f>FBiH!J24+RS!J24</f>
        <v>92710</v>
      </c>
      <c r="K24" s="77">
        <f t="shared" ref="K24:M24" si="20">J24/J$34*100</f>
        <v>4.3031144622487763E-2</v>
      </c>
      <c r="L24" s="64">
        <f>FBiH!L24+RS!L24</f>
        <v>129495</v>
      </c>
      <c r="M24" s="77">
        <f t="shared" si="20"/>
        <v>5.4744278716554538E-2</v>
      </c>
      <c r="N24" s="65">
        <f t="shared" si="5"/>
        <v>36785</v>
      </c>
      <c r="O24" s="66">
        <f t="shared" si="6"/>
        <v>0.39677488944018985</v>
      </c>
      <c r="P24" s="67">
        <f t="shared" si="7"/>
        <v>1.1713134094066775E-2</v>
      </c>
    </row>
    <row r="25" spans="1:16" x14ac:dyDescent="0.25">
      <c r="A25" s="50" t="s">
        <v>15</v>
      </c>
      <c r="B25" s="19" t="s">
        <v>43</v>
      </c>
      <c r="C25" s="64">
        <f>FBiH!C25+RS!C25</f>
        <v>3121</v>
      </c>
      <c r="D25" s="77">
        <f t="shared" si="0"/>
        <v>3.4074656360202198</v>
      </c>
      <c r="E25" s="64">
        <f>FBiH!E25+RS!E25</f>
        <v>4256</v>
      </c>
      <c r="F25" s="77">
        <f>E25/E$34*100</f>
        <v>4.3737411107000455</v>
      </c>
      <c r="G25" s="65">
        <f t="shared" si="1"/>
        <v>1135</v>
      </c>
      <c r="H25" s="66">
        <f t="shared" si="2"/>
        <v>0.36366549182954183</v>
      </c>
      <c r="I25" s="67">
        <f>F25-D25</f>
        <v>0.96627547467982566</v>
      </c>
      <c r="J25" s="64">
        <f>FBiH!J25+RS!J25</f>
        <v>718864.18</v>
      </c>
      <c r="K25" s="77">
        <f t="shared" ref="K25:M25" si="21">J25/J$34*100</f>
        <v>0.3336592438087162</v>
      </c>
      <c r="L25" s="64">
        <f>FBiH!L25+RS!L25</f>
        <v>840978.02</v>
      </c>
      <c r="M25" s="77">
        <f t="shared" si="21"/>
        <v>0.35552519496023921</v>
      </c>
      <c r="N25" s="65">
        <f t="shared" si="5"/>
        <v>122113.83999999997</v>
      </c>
      <c r="O25" s="66">
        <f>(L25-J25)/J25</f>
        <v>0.16987053103689206</v>
      </c>
      <c r="P25" s="67">
        <f t="shared" si="7"/>
        <v>2.1865951151523011E-2</v>
      </c>
    </row>
    <row r="26" spans="1:16" x14ac:dyDescent="0.25">
      <c r="A26" s="50" t="s">
        <v>16</v>
      </c>
      <c r="B26" s="19" t="s">
        <v>44</v>
      </c>
      <c r="C26" s="64">
        <f>FBiH!C26+RS!C26</f>
        <v>1</v>
      </c>
      <c r="D26" s="77">
        <f t="shared" si="0"/>
        <v>1.0917864902339699E-3</v>
      </c>
      <c r="E26" s="64">
        <f>FBiH!E26+RS!E26</f>
        <v>0</v>
      </c>
      <c r="F26" s="77">
        <f t="shared" si="0"/>
        <v>0</v>
      </c>
      <c r="G26" s="65">
        <f t="shared" si="1"/>
        <v>-1</v>
      </c>
      <c r="H26" s="66" t="s">
        <v>26</v>
      </c>
      <c r="I26" s="67">
        <f t="shared" si="3"/>
        <v>-1.0917864902339699E-3</v>
      </c>
      <c r="J26" s="64">
        <f>FBiH!J26+RS!J26</f>
        <v>200</v>
      </c>
      <c r="K26" s="77">
        <f t="shared" ref="K26:M26" si="22">J26/J$34*100</f>
        <v>9.2829564496791652E-5</v>
      </c>
      <c r="L26" s="64">
        <f>FBiH!L26+RS!L26</f>
        <v>0</v>
      </c>
      <c r="M26" s="77">
        <f t="shared" si="22"/>
        <v>0</v>
      </c>
      <c r="N26" s="65">
        <f t="shared" si="5"/>
        <v>-200</v>
      </c>
      <c r="O26" s="66" t="s">
        <v>26</v>
      </c>
      <c r="P26" s="67">
        <f t="shared" si="7"/>
        <v>-9.2829564496791652E-5</v>
      </c>
    </row>
    <row r="27" spans="1:16" x14ac:dyDescent="0.25">
      <c r="A27" s="50" t="s">
        <v>17</v>
      </c>
      <c r="B27" s="19" t="s">
        <v>45</v>
      </c>
      <c r="C27" s="64">
        <f>FBiH!C27+RS!C27</f>
        <v>283</v>
      </c>
      <c r="D27" s="77">
        <f t="shared" si="0"/>
        <v>0.30897557673621345</v>
      </c>
      <c r="E27" s="64">
        <f>FBiH!E27+RS!E27</f>
        <v>486</v>
      </c>
      <c r="F27" s="77">
        <f t="shared" si="0"/>
        <v>0.49944506104328529</v>
      </c>
      <c r="G27" s="65">
        <f t="shared" si="1"/>
        <v>203</v>
      </c>
      <c r="H27" s="66">
        <f>(E27-C27)/C27</f>
        <v>0.71731448763250882</v>
      </c>
      <c r="I27" s="67">
        <f t="shared" si="3"/>
        <v>0.19046948430707183</v>
      </c>
      <c r="J27" s="64">
        <f>FBiH!J27+RS!J27</f>
        <v>138391.25</v>
      </c>
      <c r="K27" s="77">
        <f t="shared" ref="K27:M27" si="23">J27/J$34*100</f>
        <v>6.4233997338333071E-2</v>
      </c>
      <c r="L27" s="64">
        <f>FBiH!L27+RS!L27</f>
        <v>246988.28</v>
      </c>
      <c r="M27" s="77">
        <f t="shared" si="23"/>
        <v>0.10441480551405392</v>
      </c>
      <c r="N27" s="65">
        <f>L27-J27</f>
        <v>108597.03</v>
      </c>
      <c r="O27" s="66">
        <f t="shared" si="6"/>
        <v>0.78471023276399343</v>
      </c>
      <c r="P27" s="67">
        <f t="shared" si="7"/>
        <v>4.0180808175720853E-2</v>
      </c>
    </row>
    <row r="28" spans="1:16" x14ac:dyDescent="0.25">
      <c r="A28" s="51" t="s">
        <v>23</v>
      </c>
      <c r="B28" s="9" t="s">
        <v>46</v>
      </c>
      <c r="C28" s="60">
        <f>SUM(C10:C27)</f>
        <v>82125</v>
      </c>
      <c r="D28" s="69">
        <f>C28/C$34*100</f>
        <v>89.662965510464772</v>
      </c>
      <c r="E28" s="60">
        <f>SUM(E10:E27)</f>
        <v>87754</v>
      </c>
      <c r="F28" s="69">
        <f>E28/E$34*100</f>
        <v>90.181691125087355</v>
      </c>
      <c r="G28" s="61">
        <f>E28-C28</f>
        <v>5629</v>
      </c>
      <c r="H28" s="61">
        <f>(E28-C28)/C28</f>
        <v>6.8541856925418573E-2</v>
      </c>
      <c r="I28" s="62">
        <f>F28-D28</f>
        <v>0.51872561462258204</v>
      </c>
      <c r="J28" s="63">
        <f>SUM(J10:J27)</f>
        <v>162215293</v>
      </c>
      <c r="K28" s="69">
        <f>J28/J$34*100</f>
        <v>75.291875019547277</v>
      </c>
      <c r="L28" s="60">
        <f>SUM(L10:L27)</f>
        <v>172829021.16999999</v>
      </c>
      <c r="M28" s="69">
        <f>L28/L$34*100</f>
        <v>73.063825670796433</v>
      </c>
      <c r="N28" s="61">
        <f>L28-J28</f>
        <v>10613728.169999987</v>
      </c>
      <c r="O28" s="61">
        <f>(L28-J28)/J28</f>
        <v>6.5429886256161973E-2</v>
      </c>
      <c r="P28" s="62">
        <f>M28-K28</f>
        <v>-2.2280493487508437</v>
      </c>
    </row>
    <row r="29" spans="1:16" x14ac:dyDescent="0.25">
      <c r="A29" s="52" t="s">
        <v>22</v>
      </c>
      <c r="B29" s="7" t="s">
        <v>47</v>
      </c>
      <c r="C29" s="64">
        <f>FBiH!C29+RS!C29</f>
        <v>7999</v>
      </c>
      <c r="D29" s="77">
        <f>C29/C$34*100</f>
        <v>8.7332001353815247</v>
      </c>
      <c r="E29" s="64">
        <f>FBiH!E29+RS!E29</f>
        <v>8090</v>
      </c>
      <c r="F29" s="77">
        <f>E29/E$34*100</f>
        <v>8.3138077033748505</v>
      </c>
      <c r="G29" s="65">
        <f>E29-C29</f>
        <v>91</v>
      </c>
      <c r="H29" s="66">
        <f t="shared" ref="H29:H30" si="24">(E29-C29)/C29</f>
        <v>1.1376422052756595E-2</v>
      </c>
      <c r="I29" s="67">
        <f t="shared" si="3"/>
        <v>-0.4193924320066742</v>
      </c>
      <c r="J29" s="64">
        <f>FBiH!J29+RS!J29</f>
        <v>50741052.009999998</v>
      </c>
      <c r="K29" s="77">
        <f>J29/J$34*100</f>
        <v>23.551348800986773</v>
      </c>
      <c r="L29" s="64">
        <f>FBiH!L29+RS!L29</f>
        <v>61106973.090000004</v>
      </c>
      <c r="M29" s="77">
        <f>L29/L$34*100</f>
        <v>25.833099087717347</v>
      </c>
      <c r="N29" s="65">
        <f>L29-J29</f>
        <v>10365921.080000006</v>
      </c>
      <c r="O29" s="66">
        <f t="shared" si="6"/>
        <v>0.20429062207770346</v>
      </c>
      <c r="P29" s="67">
        <f t="shared" si="7"/>
        <v>2.2817502867305741</v>
      </c>
    </row>
    <row r="30" spans="1:16" x14ac:dyDescent="0.25">
      <c r="A30" s="52" t="s">
        <v>20</v>
      </c>
      <c r="B30" s="8" t="s">
        <v>48</v>
      </c>
      <c r="C30" s="64">
        <f>FBiH!C30+RS!C30</f>
        <v>27</v>
      </c>
      <c r="D30" s="77">
        <f t="shared" ref="D30:F32" si="25">C30/C$34*100</f>
        <v>2.9478235236317183E-2</v>
      </c>
      <c r="E30" s="64">
        <f>FBiH!E30+RS!E30</f>
        <v>28</v>
      </c>
      <c r="F30" s="77">
        <f t="shared" si="25"/>
        <v>2.8774612570395035E-2</v>
      </c>
      <c r="G30" s="65">
        <f t="shared" ref="G30:G31" si="26">E30-C30</f>
        <v>1</v>
      </c>
      <c r="H30" s="66">
        <f t="shared" si="24"/>
        <v>3.7037037037037035E-2</v>
      </c>
      <c r="I30" s="67">
        <f t="shared" si="3"/>
        <v>-7.0362266592214825E-4</v>
      </c>
      <c r="J30" s="64">
        <f>FBiH!J30+RS!J30</f>
        <v>178500.82</v>
      </c>
      <c r="K30" s="77">
        <f t="shared" ref="K30" si="27">J30/J$34*100</f>
        <v>8.2850766914600985E-2</v>
      </c>
      <c r="L30" s="64">
        <f>FBiH!L30+RS!L30</f>
        <v>223767.09</v>
      </c>
      <c r="M30" s="77">
        <f>L30/L$34*100</f>
        <v>9.459799947914857E-2</v>
      </c>
      <c r="N30" s="65">
        <f t="shared" ref="N30:N32" si="28">L30-J30</f>
        <v>45266.26999999999</v>
      </c>
      <c r="O30" s="66">
        <f t="shared" si="6"/>
        <v>0.25359138406198911</v>
      </c>
      <c r="P30" s="67">
        <f t="shared" si="7"/>
        <v>1.1747232564547586E-2</v>
      </c>
    </row>
    <row r="31" spans="1:16" x14ac:dyDescent="0.25">
      <c r="A31" s="52" t="s">
        <v>21</v>
      </c>
      <c r="B31" s="22" t="s">
        <v>49</v>
      </c>
      <c r="C31" s="64">
        <f>FBiH!C31+RS!C31</f>
        <v>1442</v>
      </c>
      <c r="D31" s="77">
        <f t="shared" si="25"/>
        <v>1.5743561189173847</v>
      </c>
      <c r="E31" s="64">
        <f>FBiH!E31+RS!E31</f>
        <v>1436</v>
      </c>
      <c r="F31" s="77">
        <f t="shared" si="25"/>
        <v>1.4757265589674025</v>
      </c>
      <c r="G31" s="65">
        <f t="shared" si="26"/>
        <v>-6</v>
      </c>
      <c r="H31" s="66">
        <f>(E31-C31)/C31</f>
        <v>-4.160887656033287E-3</v>
      </c>
      <c r="I31" s="67">
        <f>F31-D31</f>
        <v>-9.8629559949982237E-2</v>
      </c>
      <c r="J31" s="64">
        <f>FBiH!J31+RS!J31</f>
        <v>2313757.2999999998</v>
      </c>
      <c r="K31" s="77">
        <f t="shared" ref="K31:M31" si="29">J31/J$34*100</f>
        <v>1.0739254125513624</v>
      </c>
      <c r="L31" s="64">
        <f>FBiH!L31+RS!L31</f>
        <v>2385505.1800000002</v>
      </c>
      <c r="M31" s="77">
        <f t="shared" si="29"/>
        <v>1.0084772420070629</v>
      </c>
      <c r="N31" s="65">
        <f t="shared" si="28"/>
        <v>71747.880000000354</v>
      </c>
      <c r="O31" s="66">
        <f t="shared" si="6"/>
        <v>3.1009250624514664E-2</v>
      </c>
      <c r="P31" s="67">
        <f t="shared" si="7"/>
        <v>-6.5448170544299522E-2</v>
      </c>
    </row>
    <row r="32" spans="1:16" ht="15.75" customHeight="1" x14ac:dyDescent="0.25">
      <c r="A32" s="53" t="s">
        <v>19</v>
      </c>
      <c r="B32" s="22" t="s">
        <v>50</v>
      </c>
      <c r="C32" s="64">
        <f>FBiH!C32+RS!C32</f>
        <v>0</v>
      </c>
      <c r="D32" s="77">
        <f t="shared" si="25"/>
        <v>0</v>
      </c>
      <c r="E32" s="64">
        <f>FBiH!E32+RS!E32</f>
        <v>0</v>
      </c>
      <c r="F32" s="77">
        <f t="shared" si="25"/>
        <v>0</v>
      </c>
      <c r="G32" s="65">
        <f>E32-C32</f>
        <v>0</v>
      </c>
      <c r="H32" s="66" t="s">
        <v>26</v>
      </c>
      <c r="I32" s="67">
        <f t="shared" si="3"/>
        <v>0</v>
      </c>
      <c r="J32" s="64">
        <f>FBiH!J32+RS!J32</f>
        <v>0</v>
      </c>
      <c r="K32" s="77">
        <f t="shared" ref="K32" si="30">J32/J$34*100</f>
        <v>0</v>
      </c>
      <c r="L32" s="64">
        <f>FBiH!L32+RS!L32</f>
        <v>0</v>
      </c>
      <c r="M32" s="77">
        <f>L32/L$34*100</f>
        <v>0</v>
      </c>
      <c r="N32" s="65">
        <f t="shared" si="28"/>
        <v>0</v>
      </c>
      <c r="O32" s="66" t="s">
        <v>26</v>
      </c>
      <c r="P32" s="67">
        <f t="shared" si="7"/>
        <v>0</v>
      </c>
    </row>
    <row r="33" spans="1:16" x14ac:dyDescent="0.25">
      <c r="A33" s="54" t="s">
        <v>18</v>
      </c>
      <c r="B33" s="11" t="s">
        <v>51</v>
      </c>
      <c r="C33" s="48">
        <f>SUM(C29:C32)</f>
        <v>9468</v>
      </c>
      <c r="D33" s="4">
        <f>C33/C$34*100</f>
        <v>10.337034489535228</v>
      </c>
      <c r="E33" s="48">
        <f>SUM(E29:E32)</f>
        <v>9554</v>
      </c>
      <c r="F33" s="4">
        <f>E33/E$34*100</f>
        <v>9.818308874912649</v>
      </c>
      <c r="G33" s="4">
        <f>E33-C33</f>
        <v>86</v>
      </c>
      <c r="H33" s="34">
        <f>(E33-C33)/C33</f>
        <v>9.0832277144064222E-3</v>
      </c>
      <c r="I33" s="31">
        <f>F33-D33</f>
        <v>-0.51872561462257849</v>
      </c>
      <c r="J33" s="91">
        <f>SUM(J29:J32)</f>
        <v>53233310.129999995</v>
      </c>
      <c r="K33" s="4">
        <f>J33/J$34*100</f>
        <v>24.70812498045273</v>
      </c>
      <c r="L33" s="91">
        <f>SUM(L29:L32)</f>
        <v>63716245.360000007</v>
      </c>
      <c r="M33" s="4">
        <f>L33/L$34*100</f>
        <v>26.93617432920356</v>
      </c>
      <c r="N33" s="92">
        <f>L33-J33</f>
        <v>10482935.230000012</v>
      </c>
      <c r="O33" s="92">
        <f>(L33-J33)/J33</f>
        <v>0.19692435440140479</v>
      </c>
      <c r="P33" s="31">
        <f>M33-K33</f>
        <v>2.2280493487508295</v>
      </c>
    </row>
    <row r="34" spans="1:16" x14ac:dyDescent="0.25">
      <c r="A34" s="23" t="s">
        <v>24</v>
      </c>
      <c r="B34" s="24" t="s">
        <v>52</v>
      </c>
      <c r="C34" s="28">
        <f>C28+C33</f>
        <v>91593</v>
      </c>
      <c r="D34" s="30">
        <f>D28+D33</f>
        <v>100</v>
      </c>
      <c r="E34" s="28">
        <f>E28+E33</f>
        <v>97308</v>
      </c>
      <c r="F34" s="30">
        <f>F28+F33</f>
        <v>100</v>
      </c>
      <c r="G34" s="25">
        <f>G28+G33</f>
        <v>5715</v>
      </c>
      <c r="H34" s="25"/>
      <c r="I34" s="25"/>
      <c r="J34" s="28">
        <f>J28+J33</f>
        <v>215448603.13</v>
      </c>
      <c r="K34" s="28">
        <f>(K28+K33)</f>
        <v>100</v>
      </c>
      <c r="L34" s="28">
        <f>L28+L33</f>
        <v>236545266.53</v>
      </c>
      <c r="M34" s="28">
        <f>(M28+M33)</f>
        <v>100</v>
      </c>
      <c r="N34" s="94">
        <f>N28+N33</f>
        <v>21096663.399999999</v>
      </c>
      <c r="O34" s="95"/>
      <c r="P34" s="96"/>
    </row>
    <row r="36" spans="1:16" x14ac:dyDescent="0.25">
      <c r="J36" s="46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4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0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A10:A27 A30:A33" numberStoredAsText="1"/>
    <ignoredError sqref="A28:A29 A34" twoDigitTextYear="1" numberStoredAsText="1"/>
    <ignoredError sqref="E10:E33 D28:D33 L10:L32 K28:K34 L33:L34 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60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0" t="s">
        <v>27</v>
      </c>
      <c r="C7" s="103" t="s">
        <v>55</v>
      </c>
      <c r="D7" s="103"/>
      <c r="E7" s="103"/>
      <c r="F7" s="103"/>
      <c r="G7" s="103"/>
      <c r="H7" s="103"/>
      <c r="I7" s="103"/>
      <c r="J7" s="103" t="s">
        <v>56</v>
      </c>
      <c r="K7" s="103"/>
      <c r="L7" s="103"/>
      <c r="M7" s="103"/>
      <c r="N7" s="103"/>
      <c r="O7" s="103"/>
      <c r="P7" s="104"/>
    </row>
    <row r="8" spans="1:18" ht="38.25" customHeight="1" x14ac:dyDescent="0.25">
      <c r="A8" s="15" t="s">
        <v>53</v>
      </c>
      <c r="B8" s="101"/>
      <c r="C8" s="45" t="s">
        <v>55</v>
      </c>
      <c r="D8" s="45" t="s">
        <v>54</v>
      </c>
      <c r="E8" s="45" t="s">
        <v>55</v>
      </c>
      <c r="F8" s="45" t="s">
        <v>54</v>
      </c>
      <c r="G8" s="105" t="s">
        <v>57</v>
      </c>
      <c r="H8" s="105"/>
      <c r="I8" s="45" t="s">
        <v>64</v>
      </c>
      <c r="J8" s="45" t="s">
        <v>56</v>
      </c>
      <c r="K8" s="45" t="s">
        <v>54</v>
      </c>
      <c r="L8" s="45" t="s">
        <v>56</v>
      </c>
      <c r="M8" s="45" t="s">
        <v>54</v>
      </c>
      <c r="N8" s="105" t="s">
        <v>58</v>
      </c>
      <c r="O8" s="105"/>
      <c r="P8" s="17" t="s">
        <v>64</v>
      </c>
    </row>
    <row r="9" spans="1:18" ht="31.5" customHeight="1" thickBot="1" x14ac:dyDescent="0.3">
      <c r="A9" s="14"/>
      <c r="B9" s="102"/>
      <c r="C9" s="18" t="s">
        <v>65</v>
      </c>
      <c r="D9" s="18" t="s">
        <v>25</v>
      </c>
      <c r="E9" s="18" t="s">
        <v>66</v>
      </c>
      <c r="F9" s="18" t="s">
        <v>25</v>
      </c>
      <c r="G9" s="18" t="s">
        <v>62</v>
      </c>
      <c r="H9" s="18" t="s">
        <v>63</v>
      </c>
      <c r="I9" s="18" t="s">
        <v>25</v>
      </c>
      <c r="J9" s="18" t="s">
        <v>65</v>
      </c>
      <c r="K9" s="18" t="s">
        <v>25</v>
      </c>
      <c r="L9" s="18" t="s">
        <v>66</v>
      </c>
      <c r="M9" s="18" t="s">
        <v>25</v>
      </c>
      <c r="N9" s="18" t="s">
        <v>62</v>
      </c>
      <c r="O9" s="18" t="s">
        <v>63</v>
      </c>
      <c r="P9" s="16" t="s">
        <v>25</v>
      </c>
    </row>
    <row r="10" spans="1:18" x14ac:dyDescent="0.25">
      <c r="A10" s="49" t="s">
        <v>0</v>
      </c>
      <c r="B10" s="19" t="s">
        <v>28</v>
      </c>
      <c r="C10" s="47">
        <v>5276</v>
      </c>
      <c r="D10" s="78">
        <f>C10/C$34*100</f>
        <v>7.1862486038846054</v>
      </c>
      <c r="E10" s="47">
        <v>5567</v>
      </c>
      <c r="F10" s="78">
        <f>E10/E$34*100</f>
        <v>7.0782845300003814</v>
      </c>
      <c r="G10" s="32">
        <f>E10-C10</f>
        <v>291</v>
      </c>
      <c r="H10" s="3">
        <f>(E10-C10)/C10</f>
        <v>5.5155420773313119E-2</v>
      </c>
      <c r="I10" s="35">
        <f>F10-D10</f>
        <v>-0.10796407388422402</v>
      </c>
      <c r="J10" s="47">
        <v>7044733</v>
      </c>
      <c r="K10" s="78">
        <f>J10/J$34*100</f>
        <v>4.3540790162595195</v>
      </c>
      <c r="L10" s="47">
        <v>8097319</v>
      </c>
      <c r="M10" s="78">
        <f>L10/L$34*100</f>
        <v>4.6526767943507314</v>
      </c>
      <c r="N10" s="32">
        <f>L10-J10</f>
        <v>1052586</v>
      </c>
      <c r="O10" s="3">
        <f>(L10-J10)/J10</f>
        <v>0.14941460520931027</v>
      </c>
      <c r="P10" s="27">
        <v>-0.88429739243785499</v>
      </c>
    </row>
    <row r="11" spans="1:18" x14ac:dyDescent="0.25">
      <c r="A11" s="50" t="s">
        <v>1</v>
      </c>
      <c r="B11" s="19" t="s">
        <v>29</v>
      </c>
      <c r="C11" s="47">
        <v>19460</v>
      </c>
      <c r="D11" s="78">
        <f t="shared" ref="D11:F26" si="0">C11/C$34*100</f>
        <v>26.50576152987006</v>
      </c>
      <c r="E11" s="47">
        <v>21562</v>
      </c>
      <c r="F11" s="78">
        <f t="shared" si="0"/>
        <v>27.415478899922441</v>
      </c>
      <c r="G11" s="32">
        <f t="shared" ref="G11:G26" si="1">E11-C11</f>
        <v>2102</v>
      </c>
      <c r="H11" s="3">
        <f t="shared" ref="H11:H25" si="2">(E11-C11)/C11</f>
        <v>0.10801644398766701</v>
      </c>
      <c r="I11" s="35">
        <f t="shared" ref="I11:I31" si="3">F11-D11</f>
        <v>0.9097173700523804</v>
      </c>
      <c r="J11" s="47">
        <v>3914246</v>
      </c>
      <c r="K11" s="78">
        <f t="shared" ref="K11" si="4">J11/J$34*100</f>
        <v>2.4192451826176748</v>
      </c>
      <c r="L11" s="47">
        <v>4616756</v>
      </c>
      <c r="M11" s="78">
        <f t="shared" ref="M11" si="5">L11/L$34*100</f>
        <v>2.6527636500895553</v>
      </c>
      <c r="N11" s="32">
        <f t="shared" ref="N11:N27" si="6">L11-J11</f>
        <v>702510</v>
      </c>
      <c r="O11" s="3">
        <f t="shared" ref="O11:O12" si="7">(L11-J11)/J11</f>
        <v>0.17947517861677575</v>
      </c>
      <c r="P11" s="27">
        <v>1.1338155205457277</v>
      </c>
      <c r="R11" s="2"/>
    </row>
    <row r="12" spans="1:18" x14ac:dyDescent="0.25">
      <c r="A12" s="50" t="s">
        <v>2</v>
      </c>
      <c r="B12" s="19" t="s">
        <v>30</v>
      </c>
      <c r="C12" s="47">
        <v>11386</v>
      </c>
      <c r="D12" s="78">
        <f t="shared" si="0"/>
        <v>15.508458416192214</v>
      </c>
      <c r="E12" s="47">
        <v>12355</v>
      </c>
      <c r="F12" s="78">
        <f t="shared" si="0"/>
        <v>15.709036351383999</v>
      </c>
      <c r="G12" s="32">
        <f t="shared" si="1"/>
        <v>969</v>
      </c>
      <c r="H12" s="3">
        <f t="shared" si="2"/>
        <v>8.5104514315826454E-2</v>
      </c>
      <c r="I12" s="35">
        <f t="shared" si="3"/>
        <v>0.20057793519178446</v>
      </c>
      <c r="J12" s="47">
        <v>29122385</v>
      </c>
      <c r="K12" s="78">
        <f t="shared" ref="K12" si="8">J12/J$34*100</f>
        <v>17.999428144676454</v>
      </c>
      <c r="L12" s="47">
        <v>32360220</v>
      </c>
      <c r="M12" s="78">
        <f t="shared" ref="M12" si="9">L12/L$34*100</f>
        <v>18.594011753036337</v>
      </c>
      <c r="N12" s="32">
        <f t="shared" si="6"/>
        <v>3237835</v>
      </c>
      <c r="O12" s="3">
        <f t="shared" si="7"/>
        <v>0.11118028279620643</v>
      </c>
      <c r="P12" s="27">
        <v>0.22520709327400823</v>
      </c>
    </row>
    <row r="13" spans="1:18" x14ac:dyDescent="0.25">
      <c r="A13" s="50" t="s">
        <v>3</v>
      </c>
      <c r="B13" s="19" t="s">
        <v>31</v>
      </c>
      <c r="C13" s="47">
        <v>0</v>
      </c>
      <c r="D13" s="78">
        <f t="shared" si="0"/>
        <v>0</v>
      </c>
      <c r="E13" s="47">
        <v>0</v>
      </c>
      <c r="F13" s="78">
        <f t="shared" si="0"/>
        <v>0</v>
      </c>
      <c r="G13" s="32">
        <f t="shared" si="1"/>
        <v>0</v>
      </c>
      <c r="H13" s="3" t="s">
        <v>26</v>
      </c>
      <c r="I13" s="35">
        <f t="shared" si="3"/>
        <v>0</v>
      </c>
      <c r="J13" s="47">
        <v>0</v>
      </c>
      <c r="K13" s="78">
        <f t="shared" ref="K13" si="10">J13/J$34*100</f>
        <v>0</v>
      </c>
      <c r="L13" s="47">
        <v>0</v>
      </c>
      <c r="M13" s="78">
        <f>L13/L$34*100</f>
        <v>0</v>
      </c>
      <c r="N13" s="32">
        <f t="shared" si="6"/>
        <v>0</v>
      </c>
      <c r="O13" s="3" t="s">
        <v>26</v>
      </c>
      <c r="P13" s="27">
        <v>0</v>
      </c>
    </row>
    <row r="14" spans="1:18" x14ac:dyDescent="0.25">
      <c r="A14" s="50" t="s">
        <v>4</v>
      </c>
      <c r="B14" s="19" t="s">
        <v>32</v>
      </c>
      <c r="C14" s="47">
        <v>1</v>
      </c>
      <c r="D14" s="78">
        <f t="shared" si="0"/>
        <v>1.3620637990683483E-3</v>
      </c>
      <c r="E14" s="47">
        <v>1</v>
      </c>
      <c r="F14" s="78">
        <f t="shared" si="0"/>
        <v>1.271471983114852E-3</v>
      </c>
      <c r="G14" s="32">
        <f t="shared" si="1"/>
        <v>0</v>
      </c>
      <c r="H14" s="3" t="s">
        <v>26</v>
      </c>
      <c r="I14" s="35">
        <f t="shared" si="3"/>
        <v>-9.0591815953496285E-5</v>
      </c>
      <c r="J14" s="47">
        <v>8822</v>
      </c>
      <c r="K14" s="78">
        <f t="shared" ref="K14" si="11">J14/J$34*100</f>
        <v>5.4525395187356969E-3</v>
      </c>
      <c r="L14" s="47">
        <v>6845</v>
      </c>
      <c r="M14" s="78">
        <f t="shared" ref="M14" si="12">L14/L$34*100</f>
        <v>3.9331009013391666E-3</v>
      </c>
      <c r="N14" s="32">
        <f t="shared" si="6"/>
        <v>-1977</v>
      </c>
      <c r="O14" s="3" t="s">
        <v>26</v>
      </c>
      <c r="P14" s="27">
        <v>0</v>
      </c>
    </row>
    <row r="15" spans="1:18" x14ac:dyDescent="0.25">
      <c r="A15" s="50" t="s">
        <v>5</v>
      </c>
      <c r="B15" s="19" t="s">
        <v>33</v>
      </c>
      <c r="C15" s="47">
        <v>0</v>
      </c>
      <c r="D15" s="78">
        <f t="shared" si="0"/>
        <v>0</v>
      </c>
      <c r="E15" s="47">
        <v>0</v>
      </c>
      <c r="F15" s="78">
        <f>E15/E$34*100</f>
        <v>0</v>
      </c>
      <c r="G15" s="32">
        <f>E15-C15</f>
        <v>0</v>
      </c>
      <c r="H15" s="3" t="e">
        <f>(E15-C15)/C15</f>
        <v>#DIV/0!</v>
      </c>
      <c r="I15" s="35">
        <f t="shared" si="3"/>
        <v>0</v>
      </c>
      <c r="J15" s="47">
        <v>0</v>
      </c>
      <c r="K15" s="78">
        <f t="shared" ref="K15" si="13">J15/J$34*100</f>
        <v>0</v>
      </c>
      <c r="L15" s="47">
        <v>0</v>
      </c>
      <c r="M15" s="78">
        <f t="shared" ref="M15" si="14">L15/L$34*100</f>
        <v>0</v>
      </c>
      <c r="N15" s="32">
        <f>L15-J15</f>
        <v>0</v>
      </c>
      <c r="O15" s="3" t="e">
        <f>(L15-J15)/J15</f>
        <v>#DIV/0!</v>
      </c>
      <c r="P15" s="27">
        <v>0</v>
      </c>
    </row>
    <row r="16" spans="1:18" x14ac:dyDescent="0.25">
      <c r="A16" s="50" t="s">
        <v>6</v>
      </c>
      <c r="B16" s="19" t="s">
        <v>34</v>
      </c>
      <c r="C16" s="47">
        <v>145</v>
      </c>
      <c r="D16" s="78">
        <f t="shared" si="0"/>
        <v>0.19749925086491052</v>
      </c>
      <c r="E16" s="47">
        <v>141</v>
      </c>
      <c r="F16" s="78">
        <f t="shared" si="0"/>
        <v>0.17927754961919415</v>
      </c>
      <c r="G16" s="32">
        <f t="shared" si="1"/>
        <v>-4</v>
      </c>
      <c r="H16" s="3">
        <f>(E16-C16)/C16</f>
        <v>-2.7586206896551724E-2</v>
      </c>
      <c r="I16" s="35">
        <f t="shared" si="3"/>
        <v>-1.8221701245716371E-2</v>
      </c>
      <c r="J16" s="47">
        <v>122415</v>
      </c>
      <c r="K16" s="78">
        <f t="shared" ref="K16" si="15">J16/J$34*100</f>
        <v>7.5660011923150125E-2</v>
      </c>
      <c r="L16" s="47">
        <v>296685</v>
      </c>
      <c r="M16" s="78">
        <f t="shared" ref="M16" si="16">L16/L$34*100</f>
        <v>0.17047363636432589</v>
      </c>
      <c r="N16" s="32">
        <f t="shared" si="6"/>
        <v>174270</v>
      </c>
      <c r="O16" s="3">
        <f>(L16-J16)/J16</f>
        <v>1.4236000490136014</v>
      </c>
      <c r="P16" s="27">
        <v>1.2660454430552151E-2</v>
      </c>
    </row>
    <row r="17" spans="1:16" x14ac:dyDescent="0.25">
      <c r="A17" s="50" t="s">
        <v>7</v>
      </c>
      <c r="B17" s="19" t="s">
        <v>35</v>
      </c>
      <c r="C17" s="47">
        <v>1232</v>
      </c>
      <c r="D17" s="78">
        <f t="shared" si="0"/>
        <v>1.6780626004522052</v>
      </c>
      <c r="E17" s="47">
        <v>1123</v>
      </c>
      <c r="F17" s="78">
        <f t="shared" si="0"/>
        <v>1.4278630370379788</v>
      </c>
      <c r="G17" s="32">
        <f t="shared" si="1"/>
        <v>-109</v>
      </c>
      <c r="H17" s="3">
        <f t="shared" si="2"/>
        <v>-8.8474025974025969E-2</v>
      </c>
      <c r="I17" s="35">
        <f t="shared" si="3"/>
        <v>-0.25019956341422644</v>
      </c>
      <c r="J17" s="47">
        <v>7635733</v>
      </c>
      <c r="K17" s="78">
        <f t="shared" ref="K17" si="17">J17/J$34*100</f>
        <v>4.7193534274557107</v>
      </c>
      <c r="L17" s="47">
        <v>3857637</v>
      </c>
      <c r="M17" s="78">
        <f>L17/L$34*100</f>
        <v>2.2165778760758683</v>
      </c>
      <c r="N17" s="32">
        <f t="shared" si="6"/>
        <v>-3778096</v>
      </c>
      <c r="O17" s="3">
        <f t="shared" ref="O17:O19" si="18">(L17-J17)/J17</f>
        <v>-0.49479152820037053</v>
      </c>
      <c r="P17" s="27">
        <v>0.25422059710344458</v>
      </c>
    </row>
    <row r="18" spans="1:16" x14ac:dyDescent="0.25">
      <c r="A18" s="50" t="s">
        <v>8</v>
      </c>
      <c r="B18" s="19" t="s">
        <v>36</v>
      </c>
      <c r="C18" s="47">
        <v>1136</v>
      </c>
      <c r="D18" s="78">
        <f t="shared" si="0"/>
        <v>1.5473044757416436</v>
      </c>
      <c r="E18" s="47">
        <v>1119</v>
      </c>
      <c r="F18" s="78">
        <f t="shared" si="0"/>
        <v>1.4227771491055194</v>
      </c>
      <c r="G18" s="32">
        <f t="shared" si="1"/>
        <v>-17</v>
      </c>
      <c r="H18" s="3">
        <f t="shared" si="2"/>
        <v>-1.4964788732394365E-2</v>
      </c>
      <c r="I18" s="35">
        <f t="shared" si="3"/>
        <v>-0.1245273266361242</v>
      </c>
      <c r="J18" s="47">
        <v>3831257</v>
      </c>
      <c r="K18" s="78">
        <f t="shared" ref="K18" si="19">J18/J$34*100</f>
        <v>2.3679528677094503</v>
      </c>
      <c r="L18" s="47">
        <v>3703317</v>
      </c>
      <c r="M18" s="78">
        <f t="shared" ref="M18" si="20">L18/L$34*100</f>
        <v>2.1279064179174081</v>
      </c>
      <c r="N18" s="32">
        <f t="shared" si="6"/>
        <v>-127940</v>
      </c>
      <c r="O18" s="3">
        <f t="shared" si="18"/>
        <v>-3.3393739965760581E-2</v>
      </c>
      <c r="P18" s="27">
        <v>-0.14663491487759561</v>
      </c>
    </row>
    <row r="19" spans="1:16" s="26" customFormat="1" ht="26.25" customHeight="1" x14ac:dyDescent="0.25">
      <c r="A19" s="50" t="s">
        <v>9</v>
      </c>
      <c r="B19" s="19" t="s">
        <v>37</v>
      </c>
      <c r="C19" s="47">
        <v>22203</v>
      </c>
      <c r="D19" s="78">
        <f t="shared" si="0"/>
        <v>30.241902530714537</v>
      </c>
      <c r="E19" s="47">
        <v>22978</v>
      </c>
      <c r="F19" s="78">
        <f t="shared" si="0"/>
        <v>29.215883228013073</v>
      </c>
      <c r="G19" s="32">
        <f t="shared" si="1"/>
        <v>775</v>
      </c>
      <c r="H19" s="3">
        <f t="shared" si="2"/>
        <v>3.4905192991938026E-2</v>
      </c>
      <c r="I19" s="35">
        <f>F19-D19</f>
        <v>-1.0260193027014637</v>
      </c>
      <c r="J19" s="47">
        <v>61012229</v>
      </c>
      <c r="K19" s="78">
        <f t="shared" ref="K19" si="21">J19/J$34*100</f>
        <v>37.709316453032436</v>
      </c>
      <c r="L19" s="47">
        <v>63829508</v>
      </c>
      <c r="M19" s="78">
        <f t="shared" ref="M19" si="22">L19/L$34*100</f>
        <v>36.676098677404752</v>
      </c>
      <c r="N19" s="32">
        <f t="shared" si="6"/>
        <v>2817279</v>
      </c>
      <c r="O19" s="3">
        <f t="shared" si="18"/>
        <v>4.6175644558077038E-2</v>
      </c>
      <c r="P19" s="27">
        <v>-0.97217131207666796</v>
      </c>
    </row>
    <row r="20" spans="1:16" s="26" customFormat="1" ht="25.5" customHeight="1" x14ac:dyDescent="0.25">
      <c r="A20" s="50" t="s">
        <v>10</v>
      </c>
      <c r="B20" s="19" t="s">
        <v>38</v>
      </c>
      <c r="C20" s="47">
        <v>0</v>
      </c>
      <c r="D20" s="78">
        <f>C20/C$34*100</f>
        <v>0</v>
      </c>
      <c r="E20" s="47">
        <v>0</v>
      </c>
      <c r="F20" s="78">
        <f t="shared" si="0"/>
        <v>0</v>
      </c>
      <c r="G20" s="32">
        <f t="shared" si="1"/>
        <v>0</v>
      </c>
      <c r="H20" s="3" t="s">
        <v>26</v>
      </c>
      <c r="I20" s="35">
        <f t="shared" si="3"/>
        <v>0</v>
      </c>
      <c r="J20" s="47">
        <v>0</v>
      </c>
      <c r="K20" s="78">
        <f t="shared" ref="K20" si="23">J20/J$34*100</f>
        <v>0</v>
      </c>
      <c r="L20" s="47">
        <v>0</v>
      </c>
      <c r="M20" s="78">
        <f t="shared" ref="M20" si="24">L20/L$34*100</f>
        <v>0</v>
      </c>
      <c r="N20" s="32">
        <f t="shared" si="6"/>
        <v>0</v>
      </c>
      <c r="O20" s="3" t="s">
        <v>26</v>
      </c>
      <c r="P20" s="27">
        <v>0</v>
      </c>
    </row>
    <row r="21" spans="1:16" x14ac:dyDescent="0.25">
      <c r="A21" s="50" t="s">
        <v>11</v>
      </c>
      <c r="B21" s="19" t="s">
        <v>39</v>
      </c>
      <c r="C21" s="47">
        <v>0</v>
      </c>
      <c r="D21" s="78">
        <f t="shared" si="0"/>
        <v>0</v>
      </c>
      <c r="E21" s="47">
        <v>0</v>
      </c>
      <c r="F21" s="78">
        <f>E21/E$34*100</f>
        <v>0</v>
      </c>
      <c r="G21" s="32">
        <f t="shared" si="1"/>
        <v>0</v>
      </c>
      <c r="H21" s="3" t="s">
        <v>26</v>
      </c>
      <c r="I21" s="35">
        <f t="shared" si="3"/>
        <v>0</v>
      </c>
      <c r="J21" s="47">
        <v>0</v>
      </c>
      <c r="K21" s="78">
        <f t="shared" ref="K21" si="25">J21/J$34*100</f>
        <v>0</v>
      </c>
      <c r="L21" s="47">
        <v>386</v>
      </c>
      <c r="M21" s="78">
        <f t="shared" ref="M21" si="26">L21/L$34*100</f>
        <v>2.2179356434140515E-4</v>
      </c>
      <c r="N21" s="32">
        <f t="shared" si="6"/>
        <v>386</v>
      </c>
      <c r="O21" s="3" t="s">
        <v>26</v>
      </c>
      <c r="P21" s="27">
        <v>0</v>
      </c>
    </row>
    <row r="22" spans="1:16" x14ac:dyDescent="0.25">
      <c r="A22" s="50" t="s">
        <v>12</v>
      </c>
      <c r="B22" s="19" t="s">
        <v>40</v>
      </c>
      <c r="C22" s="47">
        <v>617</v>
      </c>
      <c r="D22" s="78">
        <f t="shared" si="0"/>
        <v>0.84039336402517095</v>
      </c>
      <c r="E22" s="47">
        <v>468</v>
      </c>
      <c r="F22" s="78">
        <f t="shared" si="0"/>
        <v>0.59504888809775069</v>
      </c>
      <c r="G22" s="32">
        <f>E22-C22</f>
        <v>-149</v>
      </c>
      <c r="H22" s="3">
        <f t="shared" si="2"/>
        <v>-0.24149108589951376</v>
      </c>
      <c r="I22" s="35">
        <f t="shared" si="3"/>
        <v>-0.24534447592742026</v>
      </c>
      <c r="J22" s="47">
        <v>1305442</v>
      </c>
      <c r="K22" s="78">
        <f>J22/J$34*100</f>
        <v>0.80684358358845687</v>
      </c>
      <c r="L22" s="47">
        <v>1069700</v>
      </c>
      <c r="M22" s="78">
        <f>L22/L$34*100</f>
        <v>0.61464397869430332</v>
      </c>
      <c r="N22" s="32">
        <f t="shared" si="6"/>
        <v>-235742</v>
      </c>
      <c r="O22" s="3">
        <f t="shared" ref="O22:O25" si="27">(L22-J22)/J22</f>
        <v>-0.18058404739544154</v>
      </c>
      <c r="P22" s="27">
        <v>-1.7333897579263735E-2</v>
      </c>
    </row>
    <row r="23" spans="1:16" x14ac:dyDescent="0.25">
      <c r="A23" s="50" t="s">
        <v>13</v>
      </c>
      <c r="B23" s="19" t="s">
        <v>41</v>
      </c>
      <c r="C23" s="47">
        <v>239</v>
      </c>
      <c r="D23" s="78">
        <f t="shared" si="0"/>
        <v>0.32553324797733529</v>
      </c>
      <c r="E23" s="47">
        <v>345</v>
      </c>
      <c r="F23" s="78">
        <f t="shared" si="0"/>
        <v>0.43865783417462395</v>
      </c>
      <c r="G23" s="32">
        <f t="shared" si="1"/>
        <v>106</v>
      </c>
      <c r="H23" s="3">
        <f>(E23-C23)/C23</f>
        <v>0.44351464435146443</v>
      </c>
      <c r="I23" s="35">
        <f t="shared" si="3"/>
        <v>0.11312458619728866</v>
      </c>
      <c r="J23" s="47">
        <v>828246</v>
      </c>
      <c r="K23" s="78">
        <f t="shared" ref="K23" si="28">J23/J$34*100</f>
        <v>0.51190705579627815</v>
      </c>
      <c r="L23" s="47">
        <v>950525</v>
      </c>
      <c r="M23" s="78">
        <f t="shared" ref="M23" si="29">L23/L$34*100</f>
        <v>0.54616665219071026</v>
      </c>
      <c r="N23" s="32">
        <f t="shared" si="6"/>
        <v>122279</v>
      </c>
      <c r="O23" s="3">
        <f t="shared" si="27"/>
        <v>0.14763608879487494</v>
      </c>
      <c r="P23" s="27">
        <v>0.15895889492804854</v>
      </c>
    </row>
    <row r="24" spans="1:16" x14ac:dyDescent="0.25">
      <c r="A24" s="50" t="s">
        <v>14</v>
      </c>
      <c r="B24" s="19" t="s">
        <v>42</v>
      </c>
      <c r="C24" s="47">
        <v>64</v>
      </c>
      <c r="D24" s="78">
        <f t="shared" si="0"/>
        <v>8.7172083140374293E-2</v>
      </c>
      <c r="E24" s="47">
        <v>67</v>
      </c>
      <c r="F24" s="78">
        <f t="shared" si="0"/>
        <v>8.5188622868695094E-2</v>
      </c>
      <c r="G24" s="32">
        <f t="shared" si="1"/>
        <v>3</v>
      </c>
      <c r="H24" s="3">
        <f t="shared" si="2"/>
        <v>4.6875E-2</v>
      </c>
      <c r="I24" s="35">
        <f t="shared" si="3"/>
        <v>-1.9834602716791994E-3</v>
      </c>
      <c r="J24" s="47">
        <v>92710</v>
      </c>
      <c r="K24" s="78">
        <f t="shared" ref="K24" si="30">J24/J$34*100</f>
        <v>5.7300491813872867E-2</v>
      </c>
      <c r="L24" s="47">
        <v>129495</v>
      </c>
      <c r="M24" s="78">
        <f t="shared" ref="M24" si="31">L24/L$34*100</f>
        <v>7.4407144078731252E-2</v>
      </c>
      <c r="N24" s="32">
        <f t="shared" si="6"/>
        <v>36785</v>
      </c>
      <c r="O24" s="3">
        <f t="shared" si="27"/>
        <v>0.39677488944018985</v>
      </c>
      <c r="P24" s="27">
        <v>5.9058862424510722E-3</v>
      </c>
    </row>
    <row r="25" spans="1:16" x14ac:dyDescent="0.25">
      <c r="A25" s="50" t="s">
        <v>15</v>
      </c>
      <c r="B25" s="19" t="s">
        <v>43</v>
      </c>
      <c r="C25" s="47">
        <v>3081</v>
      </c>
      <c r="D25" s="78">
        <f t="shared" si="0"/>
        <v>4.1965185649295815</v>
      </c>
      <c r="E25" s="47">
        <v>4145</v>
      </c>
      <c r="F25" s="78">
        <f t="shared" si="0"/>
        <v>5.2702513700110618</v>
      </c>
      <c r="G25" s="32">
        <f t="shared" si="1"/>
        <v>1064</v>
      </c>
      <c r="H25" s="3">
        <f t="shared" si="2"/>
        <v>0.34534242129178838</v>
      </c>
      <c r="I25" s="35">
        <f t="shared" si="3"/>
        <v>1.0737328050814803</v>
      </c>
      <c r="J25" s="47">
        <v>696668</v>
      </c>
      <c r="K25" s="78">
        <f t="shared" ref="K25" si="32">J25/J$34*100</f>
        <v>0.43058374534556343</v>
      </c>
      <c r="L25" s="47">
        <v>794138</v>
      </c>
      <c r="M25" s="78">
        <f>L25/L$34*100</f>
        <v>0.45630750673304354</v>
      </c>
      <c r="N25" s="32">
        <f>L25-J25</f>
        <v>97470</v>
      </c>
      <c r="O25" s="3">
        <f t="shared" si="27"/>
        <v>0.13990882314100833</v>
      </c>
      <c r="P25" s="27">
        <v>3.2331242666774784E-2</v>
      </c>
    </row>
    <row r="26" spans="1:16" x14ac:dyDescent="0.25">
      <c r="A26" s="50" t="s">
        <v>16</v>
      </c>
      <c r="B26" s="19" t="s">
        <v>44</v>
      </c>
      <c r="C26" s="47">
        <v>1</v>
      </c>
      <c r="D26" s="78">
        <f t="shared" si="0"/>
        <v>1.3620637990683483E-3</v>
      </c>
      <c r="E26" s="47">
        <v>0</v>
      </c>
      <c r="F26" s="78">
        <f t="shared" si="0"/>
        <v>0</v>
      </c>
      <c r="G26" s="32">
        <f t="shared" si="1"/>
        <v>-1</v>
      </c>
      <c r="H26" s="3" t="s">
        <v>26</v>
      </c>
      <c r="I26" s="35">
        <f t="shared" si="3"/>
        <v>-1.3620637990683483E-3</v>
      </c>
      <c r="J26" s="47">
        <v>200</v>
      </c>
      <c r="K26" s="78">
        <f t="shared" ref="K26" si="33">J26/J$34*100</f>
        <v>1.2361232189380406E-4</v>
      </c>
      <c r="L26" s="47">
        <v>0</v>
      </c>
      <c r="M26" s="78">
        <f t="shared" ref="M26" si="34">L26/L$34*100</f>
        <v>0</v>
      </c>
      <c r="N26" s="32">
        <f t="shared" si="6"/>
        <v>-200</v>
      </c>
      <c r="O26" s="3" t="s">
        <v>26</v>
      </c>
      <c r="P26" s="27">
        <v>0</v>
      </c>
    </row>
    <row r="27" spans="1:16" x14ac:dyDescent="0.25">
      <c r="A27" s="50" t="s">
        <v>17</v>
      </c>
      <c r="B27" s="19" t="s">
        <v>45</v>
      </c>
      <c r="C27" s="64">
        <v>233</v>
      </c>
      <c r="D27" s="78">
        <f>C27/C$34*100</f>
        <v>0.31736086518292517</v>
      </c>
      <c r="E27" s="64">
        <v>398</v>
      </c>
      <c r="F27" s="77">
        <f>E27/E$34*100</f>
        <v>0.50604584927971119</v>
      </c>
      <c r="G27" s="65">
        <f>E27-C27</f>
        <v>165</v>
      </c>
      <c r="H27" s="66">
        <f>(E27-C27)/C27</f>
        <v>0.70815450643776823</v>
      </c>
      <c r="I27" s="68">
        <f t="shared" si="3"/>
        <v>0.18868498409678602</v>
      </c>
      <c r="J27" s="64">
        <v>110299</v>
      </c>
      <c r="K27" s="77">
        <f>J27/J$34*100</f>
        <v>6.8171577462823471E-2</v>
      </c>
      <c r="L27" s="64">
        <v>207341</v>
      </c>
      <c r="M27" s="78">
        <f t="shared" ref="M27" si="35">L27/L$34*100</f>
        <v>0.11913704514018468</v>
      </c>
      <c r="N27" s="32">
        <f t="shared" si="6"/>
        <v>97042</v>
      </c>
      <c r="O27" s="3">
        <f>(L27-J27)/J27</f>
        <v>0.87980852047616021</v>
      </c>
      <c r="P27" s="27">
        <v>0.18171042455297987</v>
      </c>
    </row>
    <row r="28" spans="1:16" x14ac:dyDescent="0.25">
      <c r="A28" s="51" t="s">
        <v>23</v>
      </c>
      <c r="B28" s="9" t="s">
        <v>46</v>
      </c>
      <c r="C28" s="60">
        <f>SUM(C10:C27)</f>
        <v>65074</v>
      </c>
      <c r="D28" s="10">
        <f>C28/C$34*100</f>
        <v>88.634939660573693</v>
      </c>
      <c r="E28" s="60">
        <f>SUM(E10:E27)</f>
        <v>70269</v>
      </c>
      <c r="F28" s="69">
        <f>E28/E$34*100</f>
        <v>89.345064781497541</v>
      </c>
      <c r="G28" s="61">
        <f>E28-C28</f>
        <v>5195</v>
      </c>
      <c r="H28" s="61">
        <f>(E28-C28)/C28</f>
        <v>7.9832191044042169E-2</v>
      </c>
      <c r="I28" s="62">
        <f>F28-D28</f>
        <v>0.71012512092384839</v>
      </c>
      <c r="J28" s="63">
        <f>SUM(J10:J27)</f>
        <v>115725385</v>
      </c>
      <c r="K28" s="69">
        <f>J28/J$34*100</f>
        <v>71.525417709522017</v>
      </c>
      <c r="L28" s="63">
        <f>SUM(L10:L27)</f>
        <v>119919872</v>
      </c>
      <c r="M28" s="10">
        <f>L28/L$34*100</f>
        <v>68.90532602654163</v>
      </c>
      <c r="N28" s="34">
        <f>L28-J28</f>
        <v>4194487</v>
      </c>
      <c r="O28" s="34">
        <f t="shared" ref="O28:O31" si="36">(L28-J28)/J28</f>
        <v>3.6245176458043322E-2</v>
      </c>
      <c r="P28" s="31">
        <v>-1.5627403227412628E-2</v>
      </c>
    </row>
    <row r="29" spans="1:16" x14ac:dyDescent="0.25">
      <c r="A29" s="52" t="s">
        <v>22</v>
      </c>
      <c r="B29" s="7" t="s">
        <v>47</v>
      </c>
      <c r="C29" s="64">
        <v>7149</v>
      </c>
      <c r="D29" s="78">
        <f>C29/C$34*100</f>
        <v>9.7373940995396229</v>
      </c>
      <c r="E29" s="64">
        <v>7153</v>
      </c>
      <c r="F29" s="77">
        <f>E29/E$34*100</f>
        <v>9.0948390952205376</v>
      </c>
      <c r="G29" s="65">
        <f>E29-C29</f>
        <v>4</v>
      </c>
      <c r="H29" s="66">
        <f t="shared" ref="H29:H30" si="37">(E29-C29)/C29</f>
        <v>5.5951881382011466E-4</v>
      </c>
      <c r="I29" s="68">
        <f t="shared" si="3"/>
        <v>-0.6425550043190853</v>
      </c>
      <c r="J29" s="64">
        <v>44275209</v>
      </c>
      <c r="K29" s="77">
        <f>J29/J$34*100</f>
        <v>27.364806934117254</v>
      </c>
      <c r="L29" s="64">
        <v>52153193</v>
      </c>
      <c r="M29" s="78">
        <f>L29/L$34*100</f>
        <v>29.966949656101612</v>
      </c>
      <c r="N29" s="32">
        <f>L29-J29</f>
        <v>7877984</v>
      </c>
      <c r="O29" s="3">
        <f t="shared" si="36"/>
        <v>0.17793216967084222</v>
      </c>
      <c r="P29" s="37">
        <v>-3.6061148529515918E-2</v>
      </c>
    </row>
    <row r="30" spans="1:16" x14ac:dyDescent="0.25">
      <c r="A30" s="52" t="s">
        <v>20</v>
      </c>
      <c r="B30" s="8" t="s">
        <v>48</v>
      </c>
      <c r="C30" s="64">
        <v>26</v>
      </c>
      <c r="D30" s="78">
        <f t="shared" ref="D30:F32" si="38">C30/C$34*100</f>
        <v>3.5413658775777061E-2</v>
      </c>
      <c r="E30" s="64">
        <v>26</v>
      </c>
      <c r="F30" s="77">
        <f t="shared" si="38"/>
        <v>3.3058271560986154E-2</v>
      </c>
      <c r="G30" s="65">
        <f t="shared" ref="G30" si="39">E30-C30</f>
        <v>0</v>
      </c>
      <c r="H30" s="66">
        <f t="shared" si="37"/>
        <v>0</v>
      </c>
      <c r="I30" s="68">
        <f t="shared" si="3"/>
        <v>-2.3553872147909077E-3</v>
      </c>
      <c r="J30" s="64">
        <v>160822</v>
      </c>
      <c r="K30" s="77">
        <f t="shared" ref="K30" si="40">J30/J$34*100</f>
        <v>9.9397904158026767E-2</v>
      </c>
      <c r="L30" s="64">
        <v>205259</v>
      </c>
      <c r="M30" s="78">
        <f t="shared" ref="M30" si="41">L30/L$34*100</f>
        <v>0.11794073892008414</v>
      </c>
      <c r="N30" s="32">
        <f>L30-J30</f>
        <v>44437</v>
      </c>
      <c r="O30" s="3">
        <f t="shared" si="36"/>
        <v>0.27631169864819488</v>
      </c>
      <c r="P30" s="37">
        <v>8.6263126040286298E-3</v>
      </c>
    </row>
    <row r="31" spans="1:16" x14ac:dyDescent="0.25">
      <c r="A31" s="52" t="s">
        <v>21</v>
      </c>
      <c r="B31" s="22" t="s">
        <v>49</v>
      </c>
      <c r="C31" s="64">
        <v>1169</v>
      </c>
      <c r="D31" s="78">
        <f t="shared" si="38"/>
        <v>1.5922525811108992</v>
      </c>
      <c r="E31" s="64">
        <v>1201</v>
      </c>
      <c r="F31" s="77">
        <f t="shared" si="38"/>
        <v>1.5270378517209373</v>
      </c>
      <c r="G31" s="65">
        <f>E31-C31</f>
        <v>32</v>
      </c>
      <c r="H31" s="66">
        <f>(E31-C31)/C31</f>
        <v>2.7373823781009408E-2</v>
      </c>
      <c r="I31" s="68">
        <f t="shared" si="3"/>
        <v>-6.5214729389961867E-2</v>
      </c>
      <c r="J31" s="64">
        <v>1634752</v>
      </c>
      <c r="K31" s="77">
        <f>J31/J$34*100</f>
        <v>1.0103774522026998</v>
      </c>
      <c r="L31" s="64">
        <v>1757384</v>
      </c>
      <c r="M31" s="78">
        <f t="shared" ref="M31" si="42">L31/L$34*100</f>
        <v>1.0097835784366733</v>
      </c>
      <c r="N31" s="32">
        <f t="shared" ref="N31:N32" si="43">L31-J31</f>
        <v>122632</v>
      </c>
      <c r="O31" s="3">
        <f t="shared" si="36"/>
        <v>7.5015659867674112E-2</v>
      </c>
      <c r="P31" s="37">
        <v>4.3062239152886317E-2</v>
      </c>
    </row>
    <row r="32" spans="1:16" ht="15.75" customHeight="1" x14ac:dyDescent="0.25">
      <c r="A32" s="53" t="s">
        <v>19</v>
      </c>
      <c r="B32" s="22" t="s">
        <v>50</v>
      </c>
      <c r="C32" s="64">
        <v>0</v>
      </c>
      <c r="D32" s="78">
        <f t="shared" si="38"/>
        <v>0</v>
      </c>
      <c r="E32" s="64">
        <v>0</v>
      </c>
      <c r="F32" s="77">
        <f>E32/E$34*100</f>
        <v>0</v>
      </c>
      <c r="G32" s="65">
        <f>E32-C32</f>
        <v>0</v>
      </c>
      <c r="H32" s="66" t="s">
        <v>26</v>
      </c>
      <c r="I32" s="68">
        <f>F32-D32</f>
        <v>0</v>
      </c>
      <c r="J32" s="64">
        <v>0</v>
      </c>
      <c r="K32" s="77">
        <f t="shared" ref="K32" si="44">J32/J$34*100</f>
        <v>0</v>
      </c>
      <c r="L32" s="64">
        <v>0</v>
      </c>
      <c r="M32" s="78">
        <f t="shared" ref="M32" si="45">L32/L$34*100</f>
        <v>0</v>
      </c>
      <c r="N32" s="32">
        <f t="shared" si="43"/>
        <v>0</v>
      </c>
      <c r="O32" s="3" t="s">
        <v>26</v>
      </c>
      <c r="P32" s="37">
        <v>0</v>
      </c>
    </row>
    <row r="33" spans="1:16" x14ac:dyDescent="0.25">
      <c r="A33" s="54" t="s">
        <v>18</v>
      </c>
      <c r="B33" s="11" t="s">
        <v>51</v>
      </c>
      <c r="C33" s="48">
        <f>SUM(C29:C32)</f>
        <v>8344</v>
      </c>
      <c r="D33" s="4">
        <f>C33/C$34*100</f>
        <v>11.365060339426298</v>
      </c>
      <c r="E33" s="48">
        <f>SUM(E29:E32)</f>
        <v>8380</v>
      </c>
      <c r="F33" s="4">
        <f>E33/E$34*100</f>
        <v>10.654935218502461</v>
      </c>
      <c r="G33" s="4">
        <f>E33-C33</f>
        <v>36</v>
      </c>
      <c r="H33" s="34">
        <f>(E33-C33)/C33</f>
        <v>4.314477468839885E-3</v>
      </c>
      <c r="I33" s="31">
        <f>F33-D33</f>
        <v>-0.71012512092383773</v>
      </c>
      <c r="J33" s="91">
        <f>SUM(J29:J32)</f>
        <v>46070783</v>
      </c>
      <c r="K33" s="4">
        <f>J33/J$34*100</f>
        <v>28.474582290477979</v>
      </c>
      <c r="L33" s="91">
        <f>SUM(L29:L32)</f>
        <v>54115836</v>
      </c>
      <c r="M33" s="4">
        <f>L33/L$34*100</f>
        <v>31.094673973458363</v>
      </c>
      <c r="N33" s="4">
        <f>L33-J33</f>
        <v>8045053</v>
      </c>
      <c r="O33" s="34">
        <f t="shared" ref="O33" si="46">(L33-J33)/J33</f>
        <v>0.17462375232476512</v>
      </c>
      <c r="P33" s="38">
        <v>1.5627403227400194E-2</v>
      </c>
    </row>
    <row r="34" spans="1:16" x14ac:dyDescent="0.25">
      <c r="A34" s="23" t="s">
        <v>24</v>
      </c>
      <c r="B34" s="24" t="s">
        <v>52</v>
      </c>
      <c r="C34" s="28">
        <f>C28+C33</f>
        <v>73418</v>
      </c>
      <c r="D34" s="30">
        <f>D28+D33</f>
        <v>99.999999999999986</v>
      </c>
      <c r="E34" s="28">
        <f>E28+E33</f>
        <v>78649</v>
      </c>
      <c r="F34" s="30">
        <f>F28+F33</f>
        <v>100</v>
      </c>
      <c r="G34" s="25">
        <f>G28+G33</f>
        <v>5231</v>
      </c>
      <c r="H34" s="25"/>
      <c r="I34" s="25"/>
      <c r="J34" s="28">
        <f>J28+J33</f>
        <v>161796168</v>
      </c>
      <c r="K34" s="30">
        <f>K28+K33</f>
        <v>100</v>
      </c>
      <c r="L34" s="28">
        <f>L28+L33</f>
        <v>174035708</v>
      </c>
      <c r="M34" s="30">
        <f>M28+M33</f>
        <v>100</v>
      </c>
      <c r="N34" s="25">
        <f>N28+N33</f>
        <v>12239540</v>
      </c>
      <c r="O34" s="25"/>
      <c r="P34" s="25"/>
    </row>
    <row r="35" spans="1:16" x14ac:dyDescent="0.25">
      <c r="E35" s="70"/>
      <c r="F35" s="70"/>
      <c r="G35" s="70"/>
      <c r="H35" s="70"/>
      <c r="I35" s="71"/>
      <c r="J35" s="70"/>
      <c r="K35" s="70"/>
      <c r="L35" s="70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1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1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A10:A27 A30:A33" numberStoredAsText="1"/>
    <ignoredError sqref="A28:A29 A34" twoDigitTextYear="1" numberStoredAsText="1"/>
    <ignoredError sqref="D28:D33 K28:K33 E28 E33 L28 L33" formula="1"/>
    <ignoredError sqref="F10:F34 I10:I33 M10:M34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61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0" t="s">
        <v>27</v>
      </c>
      <c r="C7" s="103" t="s">
        <v>55</v>
      </c>
      <c r="D7" s="103"/>
      <c r="E7" s="103"/>
      <c r="F7" s="103"/>
      <c r="G7" s="103"/>
      <c r="H7" s="103"/>
      <c r="I7" s="103"/>
      <c r="J7" s="103" t="s">
        <v>56</v>
      </c>
      <c r="K7" s="103"/>
      <c r="L7" s="103"/>
      <c r="M7" s="103"/>
      <c r="N7" s="103"/>
      <c r="O7" s="103"/>
      <c r="P7" s="104"/>
    </row>
    <row r="8" spans="1:18" ht="38.25" customHeight="1" x14ac:dyDescent="0.25">
      <c r="A8" s="15" t="s">
        <v>53</v>
      </c>
      <c r="B8" s="101"/>
      <c r="C8" s="45" t="s">
        <v>55</v>
      </c>
      <c r="D8" s="45" t="s">
        <v>54</v>
      </c>
      <c r="E8" s="45" t="s">
        <v>55</v>
      </c>
      <c r="F8" s="45" t="s">
        <v>54</v>
      </c>
      <c r="G8" s="105" t="s">
        <v>57</v>
      </c>
      <c r="H8" s="105"/>
      <c r="I8" s="45" t="s">
        <v>64</v>
      </c>
      <c r="J8" s="45" t="s">
        <v>56</v>
      </c>
      <c r="K8" s="45" t="s">
        <v>54</v>
      </c>
      <c r="L8" s="45" t="s">
        <v>56</v>
      </c>
      <c r="M8" s="45" t="s">
        <v>54</v>
      </c>
      <c r="N8" s="105" t="s">
        <v>58</v>
      </c>
      <c r="O8" s="105"/>
      <c r="P8" s="17" t="s">
        <v>64</v>
      </c>
    </row>
    <row r="9" spans="1:18" ht="31.5" customHeight="1" thickBot="1" x14ac:dyDescent="0.3">
      <c r="A9" s="14"/>
      <c r="B9" s="102"/>
      <c r="C9" s="18" t="s">
        <v>65</v>
      </c>
      <c r="D9" s="18" t="s">
        <v>25</v>
      </c>
      <c r="E9" s="18" t="s">
        <v>66</v>
      </c>
      <c r="F9" s="18" t="s">
        <v>25</v>
      </c>
      <c r="G9" s="18" t="s">
        <v>62</v>
      </c>
      <c r="H9" s="18" t="s">
        <v>63</v>
      </c>
      <c r="I9" s="18" t="s">
        <v>25</v>
      </c>
      <c r="J9" s="18" t="s">
        <v>65</v>
      </c>
      <c r="K9" s="18" t="s">
        <v>25</v>
      </c>
      <c r="L9" s="18" t="s">
        <v>66</v>
      </c>
      <c r="M9" s="18" t="s">
        <v>25</v>
      </c>
      <c r="N9" s="18" t="s">
        <v>62</v>
      </c>
      <c r="O9" s="18" t="s">
        <v>63</v>
      </c>
      <c r="P9" s="16" t="s">
        <v>25</v>
      </c>
    </row>
    <row r="10" spans="1:18" x14ac:dyDescent="0.25">
      <c r="A10" s="49" t="s">
        <v>0</v>
      </c>
      <c r="B10" s="19" t="s">
        <v>28</v>
      </c>
      <c r="C10" s="47">
        <v>3367</v>
      </c>
      <c r="D10" s="78">
        <v>14.658900669642858</v>
      </c>
      <c r="E10" s="47">
        <v>3017</v>
      </c>
      <c r="F10" s="78">
        <v>13.774603277204999</v>
      </c>
      <c r="G10" s="32">
        <f>E10-C10</f>
        <v>-350</v>
      </c>
      <c r="H10" s="3">
        <f>(E10-C10)/C10</f>
        <v>-0.10395010395010396</v>
      </c>
      <c r="I10" s="35">
        <f>F10-D10</f>
        <v>-0.88429739243785832</v>
      </c>
      <c r="J10" s="47">
        <v>4089694.5200000005</v>
      </c>
      <c r="K10" s="79">
        <v>8.1846125591984134</v>
      </c>
      <c r="L10" s="47">
        <v>3649494.2</v>
      </c>
      <c r="M10" s="80">
        <v>7.9081934309401802</v>
      </c>
      <c r="N10" s="56">
        <f>L10-J10</f>
        <v>-440200.3200000003</v>
      </c>
      <c r="O10" s="3">
        <f>(L10-J10)/J10</f>
        <v>-0.10763647941118112</v>
      </c>
      <c r="P10" s="35">
        <f>M10-K10</f>
        <v>-0.27641912825823312</v>
      </c>
    </row>
    <row r="11" spans="1:18" x14ac:dyDescent="0.25">
      <c r="A11" s="50" t="s">
        <v>1</v>
      </c>
      <c r="B11" s="19" t="s">
        <v>29</v>
      </c>
      <c r="C11" s="47">
        <v>384</v>
      </c>
      <c r="D11" s="78">
        <v>12.656947544642858</v>
      </c>
      <c r="E11" s="47">
        <v>715</v>
      </c>
      <c r="F11" s="78">
        <v>13.790763065188585</v>
      </c>
      <c r="G11" s="32">
        <f t="shared" ref="G11:G27" si="0">E11-C11</f>
        <v>331</v>
      </c>
      <c r="H11" s="3">
        <f t="shared" ref="H11:H25" si="1">(E11-C11)/C11</f>
        <v>0.86197916666666663</v>
      </c>
      <c r="I11" s="35">
        <f t="shared" ref="I11:I33" si="2">F11-D11</f>
        <v>1.1338155205457277</v>
      </c>
      <c r="J11" s="47">
        <v>432237.27999999997</v>
      </c>
      <c r="K11" s="79">
        <v>1.2415453211093492</v>
      </c>
      <c r="L11" s="47">
        <v>659649.14000000013</v>
      </c>
      <c r="M11" s="80">
        <v>1.4174295579016636</v>
      </c>
      <c r="N11" s="56">
        <f t="shared" ref="N11:N27" si="3">L11-J11</f>
        <v>227411.86000000016</v>
      </c>
      <c r="O11" s="3">
        <f t="shared" ref="O11:O12" si="4">(L11-J11)/J11</f>
        <v>0.52612736226731804</v>
      </c>
      <c r="P11" s="35">
        <f t="shared" ref="P11:P33" si="5">M11-K11</f>
        <v>0.17588423679231435</v>
      </c>
      <c r="R11" s="2"/>
    </row>
    <row r="12" spans="1:18" x14ac:dyDescent="0.25">
      <c r="A12" s="50" t="s">
        <v>2</v>
      </c>
      <c r="B12" s="19" t="s">
        <v>30</v>
      </c>
      <c r="C12" s="47">
        <v>2958</v>
      </c>
      <c r="D12" s="78">
        <v>20.441545758928573</v>
      </c>
      <c r="E12" s="47">
        <v>3164</v>
      </c>
      <c r="F12" s="78">
        <v>20.666752852202581</v>
      </c>
      <c r="G12" s="32">
        <f t="shared" si="0"/>
        <v>206</v>
      </c>
      <c r="H12" s="3">
        <f t="shared" si="1"/>
        <v>6.9641649763353616E-2</v>
      </c>
      <c r="I12" s="35">
        <f t="shared" si="2"/>
        <v>0.22520709327400823</v>
      </c>
      <c r="J12" s="47">
        <v>6806219.4800000004</v>
      </c>
      <c r="K12" s="79">
        <v>17.502308752188135</v>
      </c>
      <c r="L12" s="47">
        <v>7283483.9500000011</v>
      </c>
      <c r="M12" s="80">
        <v>16.852525929262388</v>
      </c>
      <c r="N12" s="56">
        <f t="shared" si="3"/>
        <v>477264.47000000067</v>
      </c>
      <c r="O12" s="3">
        <f t="shared" si="4"/>
        <v>7.0121815995272702E-2</v>
      </c>
      <c r="P12" s="35">
        <f t="shared" si="5"/>
        <v>-0.64978282292574718</v>
      </c>
    </row>
    <row r="13" spans="1:18" x14ac:dyDescent="0.25">
      <c r="A13" s="50" t="s">
        <v>3</v>
      </c>
      <c r="B13" s="19" t="s">
        <v>31</v>
      </c>
      <c r="C13" s="47">
        <v>2</v>
      </c>
      <c r="D13" s="78">
        <v>0</v>
      </c>
      <c r="E13" s="47">
        <v>0</v>
      </c>
      <c r="F13" s="78">
        <v>0</v>
      </c>
      <c r="G13" s="32">
        <f t="shared" si="0"/>
        <v>-2</v>
      </c>
      <c r="H13" s="3" t="s">
        <v>26</v>
      </c>
      <c r="I13" s="35">
        <f t="shared" si="2"/>
        <v>0</v>
      </c>
      <c r="J13" s="47">
        <v>434.58</v>
      </c>
      <c r="K13" s="79">
        <v>0</v>
      </c>
      <c r="L13" s="47">
        <v>0</v>
      </c>
      <c r="M13" s="80">
        <v>0</v>
      </c>
      <c r="N13" s="56">
        <f t="shared" si="3"/>
        <v>-434.58</v>
      </c>
      <c r="O13" s="3" t="s">
        <v>26</v>
      </c>
      <c r="P13" s="35">
        <f t="shared" si="5"/>
        <v>0</v>
      </c>
    </row>
    <row r="14" spans="1:18" x14ac:dyDescent="0.25">
      <c r="A14" s="50" t="s">
        <v>4</v>
      </c>
      <c r="B14" s="19" t="s">
        <v>32</v>
      </c>
      <c r="C14" s="47">
        <v>0</v>
      </c>
      <c r="D14" s="78">
        <v>0</v>
      </c>
      <c r="E14" s="47">
        <v>0</v>
      </c>
      <c r="F14" s="78">
        <v>0</v>
      </c>
      <c r="G14" s="32">
        <f t="shared" si="0"/>
        <v>0</v>
      </c>
      <c r="H14" s="3" t="s">
        <v>26</v>
      </c>
      <c r="I14" s="35">
        <f t="shared" si="2"/>
        <v>0</v>
      </c>
      <c r="J14" s="47">
        <v>0</v>
      </c>
      <c r="K14" s="79">
        <v>0</v>
      </c>
      <c r="L14" s="47">
        <v>0</v>
      </c>
      <c r="M14" s="80">
        <v>0</v>
      </c>
      <c r="N14" s="56">
        <f t="shared" si="3"/>
        <v>0</v>
      </c>
      <c r="O14" s="3" t="s">
        <v>26</v>
      </c>
      <c r="P14" s="35">
        <f t="shared" si="5"/>
        <v>0</v>
      </c>
    </row>
    <row r="15" spans="1:18" x14ac:dyDescent="0.25">
      <c r="A15" s="50" t="s">
        <v>5</v>
      </c>
      <c r="B15" s="19" t="s">
        <v>33</v>
      </c>
      <c r="C15" s="47">
        <v>0</v>
      </c>
      <c r="D15" s="78">
        <v>0</v>
      </c>
      <c r="E15" s="47">
        <v>0</v>
      </c>
      <c r="F15" s="78">
        <v>0</v>
      </c>
      <c r="G15" s="32">
        <f t="shared" si="0"/>
        <v>0</v>
      </c>
      <c r="H15" s="3" t="s">
        <v>26</v>
      </c>
      <c r="I15" s="35">
        <f t="shared" si="2"/>
        <v>0</v>
      </c>
      <c r="J15" s="47">
        <v>0</v>
      </c>
      <c r="K15" s="79">
        <v>1.6299438680175143E-4</v>
      </c>
      <c r="L15" s="47">
        <v>0</v>
      </c>
      <c r="M15" s="80">
        <v>3.1132200060753033E-3</v>
      </c>
      <c r="N15" s="56">
        <f t="shared" si="3"/>
        <v>0</v>
      </c>
      <c r="O15" s="3" t="s">
        <v>26</v>
      </c>
      <c r="P15" s="35">
        <f t="shared" si="5"/>
        <v>2.950225619273552E-3</v>
      </c>
    </row>
    <row r="16" spans="1:18" x14ac:dyDescent="0.25">
      <c r="A16" s="50" t="s">
        <v>6</v>
      </c>
      <c r="B16" s="19" t="s">
        <v>34</v>
      </c>
      <c r="C16" s="47">
        <v>6</v>
      </c>
      <c r="D16" s="78">
        <v>6.9754464285714288E-2</v>
      </c>
      <c r="E16" s="47">
        <v>1</v>
      </c>
      <c r="F16" s="78">
        <v>8.2414918716266439E-2</v>
      </c>
      <c r="G16" s="32">
        <f t="shared" si="0"/>
        <v>-5</v>
      </c>
      <c r="H16" s="3">
        <f t="shared" si="1"/>
        <v>-0.83333333333333337</v>
      </c>
      <c r="I16" s="35">
        <f t="shared" si="2"/>
        <v>1.2660454430552151E-2</v>
      </c>
      <c r="J16" s="47">
        <v>1660.96</v>
      </c>
      <c r="K16" s="79">
        <v>6.3384417881367464E-2</v>
      </c>
      <c r="L16" s="47">
        <v>80.52</v>
      </c>
      <c r="M16" s="80">
        <v>0.10600971262627933</v>
      </c>
      <c r="N16" s="56">
        <f t="shared" si="3"/>
        <v>-1580.44</v>
      </c>
      <c r="O16" s="3">
        <f t="shared" ref="O16:O19" si="6">(L16-J16)/J16</f>
        <v>-0.95152201136692038</v>
      </c>
      <c r="P16" s="35">
        <f t="shared" si="5"/>
        <v>4.2625294744911862E-2</v>
      </c>
    </row>
    <row r="17" spans="1:16" x14ac:dyDescent="0.25">
      <c r="A17" s="50" t="s">
        <v>7</v>
      </c>
      <c r="B17" s="19" t="s">
        <v>35</v>
      </c>
      <c r="C17" s="47">
        <v>188</v>
      </c>
      <c r="D17" s="78">
        <v>1.6898018973214284</v>
      </c>
      <c r="E17" s="47">
        <v>146</v>
      </c>
      <c r="F17" s="78">
        <v>1.944022494424873</v>
      </c>
      <c r="G17" s="32">
        <f t="shared" si="0"/>
        <v>-42</v>
      </c>
      <c r="H17" s="3">
        <f t="shared" si="1"/>
        <v>-0.22340425531914893</v>
      </c>
      <c r="I17" s="35">
        <f t="shared" si="2"/>
        <v>0.25422059710344458</v>
      </c>
      <c r="J17" s="47">
        <v>1879050.01</v>
      </c>
      <c r="K17" s="79">
        <v>3.7829558739813378</v>
      </c>
      <c r="L17" s="47">
        <v>4967062.99</v>
      </c>
      <c r="M17" s="80">
        <v>2.2327950820575726</v>
      </c>
      <c r="N17" s="56">
        <f t="shared" si="3"/>
        <v>3088012.9800000004</v>
      </c>
      <c r="O17" s="3">
        <f t="shared" si="6"/>
        <v>1.64339052370405</v>
      </c>
      <c r="P17" s="35">
        <f t="shared" si="5"/>
        <v>-1.5501607919237652</v>
      </c>
    </row>
    <row r="18" spans="1:16" x14ac:dyDescent="0.25">
      <c r="A18" s="50" t="s">
        <v>8</v>
      </c>
      <c r="B18" s="19" t="s">
        <v>36</v>
      </c>
      <c r="C18" s="47">
        <v>502</v>
      </c>
      <c r="D18" s="78">
        <v>2.7047293526785716</v>
      </c>
      <c r="E18" s="47">
        <v>501</v>
      </c>
      <c r="F18" s="78">
        <v>2.558094437800976</v>
      </c>
      <c r="G18" s="32">
        <f t="shared" si="0"/>
        <v>-1</v>
      </c>
      <c r="H18" s="3">
        <f t="shared" si="1"/>
        <v>-1.9920318725099601E-3</v>
      </c>
      <c r="I18" s="35">
        <f t="shared" si="2"/>
        <v>-0.14663491487759561</v>
      </c>
      <c r="J18" s="47">
        <v>1206010.82</v>
      </c>
      <c r="K18" s="79">
        <v>2.0021293089118823</v>
      </c>
      <c r="L18" s="47">
        <v>1590394.8800000004</v>
      </c>
      <c r="M18" s="80">
        <v>2.5576314081972851</v>
      </c>
      <c r="N18" s="56">
        <f t="shared" si="3"/>
        <v>384384.06000000029</v>
      </c>
      <c r="O18" s="3">
        <f t="shared" si="6"/>
        <v>0.31872355838399546</v>
      </c>
      <c r="P18" s="35">
        <f t="shared" si="5"/>
        <v>0.55550209928540273</v>
      </c>
    </row>
    <row r="19" spans="1:16" s="26" customFormat="1" ht="26.25" customHeight="1" x14ac:dyDescent="0.25">
      <c r="A19" s="50" t="s">
        <v>9</v>
      </c>
      <c r="B19" s="19" t="s">
        <v>37</v>
      </c>
      <c r="C19" s="47">
        <v>9303</v>
      </c>
      <c r="D19" s="78">
        <v>36.593191964285715</v>
      </c>
      <c r="E19" s="47">
        <v>9601</v>
      </c>
      <c r="F19" s="78">
        <v>35.621020652209047</v>
      </c>
      <c r="G19" s="32">
        <f t="shared" si="0"/>
        <v>298</v>
      </c>
      <c r="H19" s="3">
        <f t="shared" si="1"/>
        <v>3.203267763087176E-2</v>
      </c>
      <c r="I19" s="35">
        <f t="shared" si="2"/>
        <v>-0.97217131207666796</v>
      </c>
      <c r="J19" s="47">
        <v>30396703.229999993</v>
      </c>
      <c r="K19" s="79">
        <v>42.889970556012628</v>
      </c>
      <c r="L19" s="47">
        <v>34200682.109999992</v>
      </c>
      <c r="M19" s="80">
        <v>45.596658039985314</v>
      </c>
      <c r="N19" s="56">
        <f t="shared" si="3"/>
        <v>3803978.879999999</v>
      </c>
      <c r="O19" s="3">
        <f t="shared" si="6"/>
        <v>0.12514445567391883</v>
      </c>
      <c r="P19" s="35">
        <f t="shared" si="5"/>
        <v>2.7066874839726864</v>
      </c>
    </row>
    <row r="20" spans="1:16" s="26" customFormat="1" ht="25.5" customHeight="1" x14ac:dyDescent="0.25">
      <c r="A20" s="50" t="s">
        <v>10</v>
      </c>
      <c r="B20" s="19" t="s">
        <v>38</v>
      </c>
      <c r="C20" s="47">
        <v>1</v>
      </c>
      <c r="D20" s="78">
        <v>0</v>
      </c>
      <c r="E20" s="47">
        <v>0</v>
      </c>
      <c r="F20" s="78">
        <v>0</v>
      </c>
      <c r="G20" s="32">
        <f t="shared" si="0"/>
        <v>-1</v>
      </c>
      <c r="H20" s="3" t="s">
        <v>26</v>
      </c>
      <c r="I20" s="35">
        <f t="shared" si="2"/>
        <v>0</v>
      </c>
      <c r="J20" s="47">
        <v>815.7</v>
      </c>
      <c r="K20" s="79">
        <v>0</v>
      </c>
      <c r="L20" s="47">
        <v>0</v>
      </c>
      <c r="M20" s="80">
        <v>0</v>
      </c>
      <c r="N20" s="56">
        <f t="shared" si="3"/>
        <v>-815.7</v>
      </c>
      <c r="O20" s="3" t="s">
        <v>26</v>
      </c>
      <c r="P20" s="35">
        <f t="shared" si="5"/>
        <v>0</v>
      </c>
    </row>
    <row r="21" spans="1:16" x14ac:dyDescent="0.25">
      <c r="A21" s="50" t="s">
        <v>11</v>
      </c>
      <c r="B21" s="19" t="s">
        <v>39</v>
      </c>
      <c r="C21" s="47">
        <v>0</v>
      </c>
      <c r="D21" s="78">
        <v>0</v>
      </c>
      <c r="E21" s="47">
        <v>0</v>
      </c>
      <c r="F21" s="78">
        <v>0</v>
      </c>
      <c r="G21" s="32">
        <f t="shared" si="0"/>
        <v>0</v>
      </c>
      <c r="H21" s="3" t="s">
        <v>26</v>
      </c>
      <c r="I21" s="35">
        <f t="shared" si="2"/>
        <v>0</v>
      </c>
      <c r="J21" s="47">
        <v>0</v>
      </c>
      <c r="K21" s="79">
        <v>0</v>
      </c>
      <c r="L21" s="47">
        <v>0</v>
      </c>
      <c r="M21" s="80">
        <v>0</v>
      </c>
      <c r="N21" s="56">
        <f t="shared" si="3"/>
        <v>0</v>
      </c>
      <c r="O21" s="3" t="s">
        <v>26</v>
      </c>
      <c r="P21" s="35">
        <f t="shared" si="5"/>
        <v>0</v>
      </c>
    </row>
    <row r="22" spans="1:16" x14ac:dyDescent="0.25">
      <c r="A22" s="50" t="s">
        <v>12</v>
      </c>
      <c r="B22" s="19" t="s">
        <v>40</v>
      </c>
      <c r="C22" s="47">
        <v>170</v>
      </c>
      <c r="D22" s="78">
        <v>0.390625</v>
      </c>
      <c r="E22" s="47">
        <v>94</v>
      </c>
      <c r="F22" s="78">
        <v>0.37329110242073626</v>
      </c>
      <c r="G22" s="32">
        <f t="shared" si="0"/>
        <v>-76</v>
      </c>
      <c r="H22" s="3">
        <f t="shared" si="1"/>
        <v>-0.44705882352941179</v>
      </c>
      <c r="I22" s="35">
        <f t="shared" si="2"/>
        <v>-1.7333897579263735E-2</v>
      </c>
      <c r="J22" s="47">
        <v>231113.22000000003</v>
      </c>
      <c r="K22" s="79">
        <v>0.56699154860355117</v>
      </c>
      <c r="L22" s="47">
        <v>192619.41</v>
      </c>
      <c r="M22" s="80">
        <v>0.61263641218328191</v>
      </c>
      <c r="N22" s="56">
        <f t="shared" si="3"/>
        <v>-38493.810000000027</v>
      </c>
      <c r="O22" s="3">
        <f t="shared" ref="O22:O25" si="7">(L22-J22)/J22</f>
        <v>-0.16655823496379835</v>
      </c>
      <c r="P22" s="35">
        <f t="shared" si="5"/>
        <v>4.5644863579730743E-2</v>
      </c>
    </row>
    <row r="23" spans="1:16" x14ac:dyDescent="0.25">
      <c r="A23" s="50" t="s">
        <v>13</v>
      </c>
      <c r="B23" s="19" t="s">
        <v>41</v>
      </c>
      <c r="C23" s="47">
        <v>80</v>
      </c>
      <c r="D23" s="78">
        <v>0.25634765625</v>
      </c>
      <c r="E23" s="47">
        <v>47</v>
      </c>
      <c r="F23" s="78">
        <v>0.41530655117804854</v>
      </c>
      <c r="G23" s="32">
        <f t="shared" si="0"/>
        <v>-33</v>
      </c>
      <c r="H23" s="3">
        <f t="shared" si="1"/>
        <v>-0.41249999999999998</v>
      </c>
      <c r="I23" s="35">
        <f t="shared" si="2"/>
        <v>0.15895889492804854</v>
      </c>
      <c r="J23" s="47">
        <v>1395679.7700000003</v>
      </c>
      <c r="K23" s="79">
        <v>0.24706043693637744</v>
      </c>
      <c r="L23" s="47">
        <v>279194.67</v>
      </c>
      <c r="M23" s="80">
        <v>0.46934931249137901</v>
      </c>
      <c r="N23" s="56">
        <f t="shared" si="3"/>
        <v>-1116485.1000000003</v>
      </c>
      <c r="O23" s="3">
        <f t="shared" si="7"/>
        <v>-0.79995793017763672</v>
      </c>
      <c r="P23" s="35">
        <f t="shared" si="5"/>
        <v>0.22228887555500157</v>
      </c>
    </row>
    <row r="24" spans="1:16" x14ac:dyDescent="0.25">
      <c r="A24" s="50" t="s">
        <v>14</v>
      </c>
      <c r="B24" s="19" t="s">
        <v>42</v>
      </c>
      <c r="C24" s="47">
        <v>0</v>
      </c>
      <c r="D24" s="78">
        <v>2.9645647321428568E-2</v>
      </c>
      <c r="E24" s="47">
        <v>0</v>
      </c>
      <c r="F24" s="78">
        <v>3.5551533563879641E-2</v>
      </c>
      <c r="G24" s="32">
        <f t="shared" si="0"/>
        <v>0</v>
      </c>
      <c r="H24" s="3" t="s">
        <v>26</v>
      </c>
      <c r="I24" s="35">
        <f t="shared" si="2"/>
        <v>5.9058862424510722E-3</v>
      </c>
      <c r="J24" s="47">
        <v>0</v>
      </c>
      <c r="K24" s="79">
        <v>7.8588889772992443E-2</v>
      </c>
      <c r="L24" s="47">
        <v>0</v>
      </c>
      <c r="M24" s="80">
        <v>4.9063256441631745E-2</v>
      </c>
      <c r="N24" s="56">
        <f t="shared" si="3"/>
        <v>0</v>
      </c>
      <c r="O24" s="3" t="s">
        <v>26</v>
      </c>
      <c r="P24" s="35">
        <f t="shared" si="5"/>
        <v>-2.9525633331360698E-2</v>
      </c>
    </row>
    <row r="25" spans="1:16" x14ac:dyDescent="0.25">
      <c r="A25" s="50" t="s">
        <v>15</v>
      </c>
      <c r="B25" s="19" t="s">
        <v>43</v>
      </c>
      <c r="C25" s="47">
        <v>40</v>
      </c>
      <c r="D25" s="78">
        <v>0.17613002232142858</v>
      </c>
      <c r="E25" s="47">
        <v>111</v>
      </c>
      <c r="F25" s="78">
        <v>0.20846126498820336</v>
      </c>
      <c r="G25" s="32">
        <f t="shared" si="0"/>
        <v>71</v>
      </c>
      <c r="H25" s="3">
        <f t="shared" si="1"/>
        <v>1.7749999999999999</v>
      </c>
      <c r="I25" s="35">
        <f t="shared" si="2"/>
        <v>3.2331242666774784E-2</v>
      </c>
      <c r="J25" s="47">
        <v>22196.18</v>
      </c>
      <c r="K25" s="79">
        <v>5.3644191002154666E-2</v>
      </c>
      <c r="L25" s="47">
        <v>46840.02</v>
      </c>
      <c r="M25" s="80">
        <v>6.6249159587873918E-2</v>
      </c>
      <c r="N25" s="56">
        <f t="shared" si="3"/>
        <v>24643.839999999997</v>
      </c>
      <c r="O25" s="3">
        <f t="shared" si="7"/>
        <v>1.1102739300185887</v>
      </c>
      <c r="P25" s="35">
        <f t="shared" si="5"/>
        <v>1.2604968585719252E-2</v>
      </c>
    </row>
    <row r="26" spans="1:16" x14ac:dyDescent="0.25">
      <c r="A26" s="50" t="s">
        <v>16</v>
      </c>
      <c r="B26" s="19" t="s">
        <v>44</v>
      </c>
      <c r="C26" s="47">
        <v>0</v>
      </c>
      <c r="D26" s="78">
        <v>0</v>
      </c>
      <c r="E26" s="47">
        <v>0</v>
      </c>
      <c r="F26" s="78">
        <v>0</v>
      </c>
      <c r="G26" s="32">
        <f t="shared" si="0"/>
        <v>0</v>
      </c>
      <c r="H26" s="3" t="s">
        <v>26</v>
      </c>
      <c r="I26" s="35">
        <f t="shared" si="2"/>
        <v>0</v>
      </c>
      <c r="J26" s="47">
        <v>0</v>
      </c>
      <c r="K26" s="79">
        <v>0</v>
      </c>
      <c r="L26" s="47">
        <v>0</v>
      </c>
      <c r="M26" s="80">
        <v>0</v>
      </c>
      <c r="N26" s="56">
        <f t="shared" si="3"/>
        <v>0</v>
      </c>
      <c r="O26" s="3" t="s">
        <v>26</v>
      </c>
      <c r="P26" s="35">
        <f t="shared" si="5"/>
        <v>0</v>
      </c>
    </row>
    <row r="27" spans="1:16" x14ac:dyDescent="0.25">
      <c r="A27" s="50" t="s">
        <v>17</v>
      </c>
      <c r="B27" s="19" t="s">
        <v>45</v>
      </c>
      <c r="C27" s="47">
        <v>50</v>
      </c>
      <c r="D27" s="78">
        <v>1.220703125E-2</v>
      </c>
      <c r="E27" s="47">
        <v>88</v>
      </c>
      <c r="F27" s="78">
        <v>0.19391745580297987</v>
      </c>
      <c r="G27" s="32">
        <f t="shared" si="0"/>
        <v>38</v>
      </c>
      <c r="H27" s="3">
        <f>(E27-C27)/C27</f>
        <v>0.76</v>
      </c>
      <c r="I27" s="35">
        <f t="shared" si="2"/>
        <v>0.18171042455297987</v>
      </c>
      <c r="J27" s="47">
        <v>28092.25</v>
      </c>
      <c r="K27" s="79">
        <v>3.7805977538312436E-3</v>
      </c>
      <c r="L27" s="47">
        <v>39647.279999999999</v>
      </c>
      <c r="M27" s="80">
        <v>4.5796131072236304E-2</v>
      </c>
      <c r="N27" s="56">
        <f t="shared" si="3"/>
        <v>11555.029999999999</v>
      </c>
      <c r="O27" s="3">
        <f>(L27-J27)/J27</f>
        <v>0.41132447561160101</v>
      </c>
      <c r="P27" s="35">
        <f t="shared" si="5"/>
        <v>4.201553331840506E-2</v>
      </c>
    </row>
    <row r="28" spans="1:16" x14ac:dyDescent="0.25">
      <c r="A28" s="51" t="s">
        <v>23</v>
      </c>
      <c r="B28" s="9" t="s">
        <v>46</v>
      </c>
      <c r="C28" s="76">
        <f>SUM(C10:C27)</f>
        <v>17051</v>
      </c>
      <c r="D28" s="81">
        <v>89.679827008928584</v>
      </c>
      <c r="E28" s="76">
        <f>SUM(E10:E27)</f>
        <v>17485</v>
      </c>
      <c r="F28" s="84">
        <v>89.664199605701171</v>
      </c>
      <c r="G28" s="61">
        <f>E28-C28</f>
        <v>434</v>
      </c>
      <c r="H28" s="61">
        <f t="shared" ref="H28:H33" si="8">(E28-C28)/C28</f>
        <v>2.5453052606885226E-2</v>
      </c>
      <c r="I28" s="62">
        <f t="shared" si="2"/>
        <v>-1.5627403227412628E-2</v>
      </c>
      <c r="J28" s="90">
        <f>SUM(J10:J27)</f>
        <v>46489908</v>
      </c>
      <c r="K28" s="86">
        <v>76.617135447738818</v>
      </c>
      <c r="L28" s="90">
        <f>SUM(L10:L27)</f>
        <v>52909149.169999994</v>
      </c>
      <c r="M28" s="87">
        <v>77.917450652753146</v>
      </c>
      <c r="N28" s="57">
        <f>L28-J28</f>
        <v>6419241.1699999943</v>
      </c>
      <c r="O28" s="34">
        <f t="shared" ref="O28:O31" si="9">(L28-J28)/J28</f>
        <v>0.13807816462015787</v>
      </c>
      <c r="P28" s="31">
        <f t="shared" si="5"/>
        <v>1.3003152050143285</v>
      </c>
    </row>
    <row r="29" spans="1:16" x14ac:dyDescent="0.25">
      <c r="A29" s="52" t="s">
        <v>22</v>
      </c>
      <c r="B29" s="7" t="s">
        <v>47</v>
      </c>
      <c r="C29" s="47">
        <v>850</v>
      </c>
      <c r="D29" s="82">
        <v>8.2484654017857135</v>
      </c>
      <c r="E29" s="47">
        <v>937</v>
      </c>
      <c r="F29" s="85">
        <v>8.2124042532561976</v>
      </c>
      <c r="G29" s="65">
        <f>E29-C29</f>
        <v>87</v>
      </c>
      <c r="H29" s="66">
        <f>(E29-C29)/C29</f>
        <v>0.10235294117647059</v>
      </c>
      <c r="I29" s="67">
        <f t="shared" si="2"/>
        <v>-3.6061148529515918E-2</v>
      </c>
      <c r="J29" s="47">
        <v>6465843.0099999998</v>
      </c>
      <c r="K29" s="88">
        <v>22.332882388931178</v>
      </c>
      <c r="L29" s="47">
        <v>8953780.0899999999</v>
      </c>
      <c r="M29" s="82">
        <v>20.927219008132418</v>
      </c>
      <c r="N29" s="56">
        <f>L29-J29</f>
        <v>2487937.08</v>
      </c>
      <c r="O29" s="3">
        <f t="shared" si="9"/>
        <v>0.3847815476113764</v>
      </c>
      <c r="P29" s="35">
        <f t="shared" si="5"/>
        <v>-1.4056633807987602</v>
      </c>
    </row>
    <row r="30" spans="1:16" x14ac:dyDescent="0.25">
      <c r="A30" s="52" t="s">
        <v>20</v>
      </c>
      <c r="B30" s="8" t="s">
        <v>48</v>
      </c>
      <c r="C30" s="47">
        <v>1</v>
      </c>
      <c r="D30" s="82">
        <v>3.662109375E-2</v>
      </c>
      <c r="E30" s="47">
        <v>2</v>
      </c>
      <c r="F30" s="85">
        <v>4.524740635402863E-2</v>
      </c>
      <c r="G30" s="65">
        <f t="shared" ref="G30:G31" si="10">E30-C30</f>
        <v>1</v>
      </c>
      <c r="H30" s="66" t="s">
        <v>26</v>
      </c>
      <c r="I30" s="67">
        <f t="shared" si="2"/>
        <v>8.6263126040286298E-3</v>
      </c>
      <c r="J30" s="47">
        <v>17678.82</v>
      </c>
      <c r="K30" s="88">
        <v>7.6170512391036463E-2</v>
      </c>
      <c r="L30" s="47">
        <v>18508.09</v>
      </c>
      <c r="M30" s="82">
        <v>9.6873031807577475E-2</v>
      </c>
      <c r="N30" s="56">
        <f t="shared" ref="N30:N33" si="11">L30-J30</f>
        <v>829.27000000000044</v>
      </c>
      <c r="O30" s="3">
        <f t="shared" si="9"/>
        <v>4.6907542471726078E-2</v>
      </c>
      <c r="P30" s="35">
        <f t="shared" si="5"/>
        <v>2.0702519416541013E-2</v>
      </c>
    </row>
    <row r="31" spans="1:16" x14ac:dyDescent="0.25">
      <c r="A31" s="52" t="s">
        <v>21</v>
      </c>
      <c r="B31" s="22" t="s">
        <v>49</v>
      </c>
      <c r="C31" s="47">
        <v>273</v>
      </c>
      <c r="D31" s="82">
        <v>2.0350864955357144</v>
      </c>
      <c r="E31" s="47">
        <v>235</v>
      </c>
      <c r="F31" s="85">
        <v>2.0781487346886007</v>
      </c>
      <c r="G31" s="65">
        <f t="shared" si="10"/>
        <v>-38</v>
      </c>
      <c r="H31" s="66">
        <f t="shared" si="8"/>
        <v>-0.1391941391941392</v>
      </c>
      <c r="I31" s="67">
        <f t="shared" si="2"/>
        <v>4.3062239152886317E-2</v>
      </c>
      <c r="J31" s="47">
        <v>679005.3</v>
      </c>
      <c r="K31" s="88">
        <v>0.97381165093896704</v>
      </c>
      <c r="L31" s="47">
        <v>628121.18000000005</v>
      </c>
      <c r="M31" s="82">
        <v>1.058457307306828</v>
      </c>
      <c r="N31" s="56">
        <f t="shared" si="11"/>
        <v>-50884.119999999995</v>
      </c>
      <c r="O31" s="3">
        <f t="shared" si="9"/>
        <v>-7.4939208869209115E-2</v>
      </c>
      <c r="P31" s="35">
        <f t="shared" si="5"/>
        <v>8.4645656367860922E-2</v>
      </c>
    </row>
    <row r="32" spans="1:16" ht="15.75" customHeight="1" x14ac:dyDescent="0.25">
      <c r="A32" s="53" t="s">
        <v>19</v>
      </c>
      <c r="B32" s="22" t="s">
        <v>50</v>
      </c>
      <c r="C32" s="47">
        <v>0</v>
      </c>
      <c r="D32" s="82">
        <v>0</v>
      </c>
      <c r="E32" s="47">
        <v>0</v>
      </c>
      <c r="F32" s="85">
        <v>0</v>
      </c>
      <c r="G32" s="65">
        <f>E32-C32</f>
        <v>0</v>
      </c>
      <c r="H32" s="66" t="s">
        <v>26</v>
      </c>
      <c r="I32" s="67">
        <f t="shared" si="2"/>
        <v>0</v>
      </c>
      <c r="J32" s="47">
        <v>0</v>
      </c>
      <c r="K32" s="88">
        <v>0</v>
      </c>
      <c r="L32" s="47">
        <v>0</v>
      </c>
      <c r="M32" s="82">
        <v>0</v>
      </c>
      <c r="N32" s="56">
        <f t="shared" si="11"/>
        <v>0</v>
      </c>
      <c r="O32" s="3" t="s">
        <v>26</v>
      </c>
      <c r="P32" s="35">
        <f t="shared" si="5"/>
        <v>0</v>
      </c>
    </row>
    <row r="33" spans="1:16" x14ac:dyDescent="0.25">
      <c r="A33" s="54" t="s">
        <v>18</v>
      </c>
      <c r="B33" s="11" t="s">
        <v>51</v>
      </c>
      <c r="C33" s="48">
        <f>SUM(C29:C32)</f>
        <v>1124</v>
      </c>
      <c r="D33" s="83">
        <v>10.320172991071427</v>
      </c>
      <c r="E33" s="48">
        <f>SUM(E29:E32)</f>
        <v>1174</v>
      </c>
      <c r="F33" s="83">
        <v>10.335800394298827</v>
      </c>
      <c r="G33" s="92">
        <f>E33-C33</f>
        <v>50</v>
      </c>
      <c r="H33" s="34">
        <f t="shared" si="8"/>
        <v>4.4483985765124558E-2</v>
      </c>
      <c r="I33" s="31">
        <f t="shared" si="2"/>
        <v>1.5627403227400194E-2</v>
      </c>
      <c r="J33" s="89">
        <f>SUM(J29:J32)</f>
        <v>7162527.1299999999</v>
      </c>
      <c r="K33" s="93">
        <v>23.382864552261182</v>
      </c>
      <c r="L33" s="90">
        <f>SUM(L29:L32)</f>
        <v>9600409.3599999994</v>
      </c>
      <c r="M33" s="83">
        <v>22.082549347246825</v>
      </c>
      <c r="N33" s="58">
        <f t="shared" si="11"/>
        <v>2437882.2299999995</v>
      </c>
      <c r="O33" s="34">
        <f t="shared" ref="O33" si="12">(L33-J33)/J33</f>
        <v>0.34036621233712516</v>
      </c>
      <c r="P33" s="31">
        <f t="shared" si="5"/>
        <v>-1.3003152050143569</v>
      </c>
    </row>
    <row r="34" spans="1:16" x14ac:dyDescent="0.25">
      <c r="A34" s="23" t="s">
        <v>24</v>
      </c>
      <c r="B34" s="24" t="s">
        <v>52</v>
      </c>
      <c r="C34" s="28">
        <f>C28+C33</f>
        <v>18175</v>
      </c>
      <c r="D34" s="30">
        <f>D28+D33</f>
        <v>100.00000000000001</v>
      </c>
      <c r="E34" s="28">
        <f>E28+E33</f>
        <v>18659</v>
      </c>
      <c r="F34" s="30">
        <f>F28+F33</f>
        <v>100</v>
      </c>
      <c r="G34" s="25">
        <f>G28+G33</f>
        <v>484</v>
      </c>
      <c r="H34" s="25"/>
      <c r="I34" s="25"/>
      <c r="J34" s="28">
        <f>J28+J33</f>
        <v>53652435.130000003</v>
      </c>
      <c r="K34" s="28">
        <f>(K28+K33)</f>
        <v>100</v>
      </c>
      <c r="L34" s="28">
        <f>L28+L33</f>
        <v>62509558.529999994</v>
      </c>
      <c r="M34" s="28">
        <f>(M28+M33)</f>
        <v>99.999999999999972</v>
      </c>
      <c r="N34" s="59">
        <f>N28+N33</f>
        <v>8857123.3999999948</v>
      </c>
      <c r="O34" s="25"/>
      <c r="P34" s="25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4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0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K34:L34 M34" formula="1"/>
    <ignoredError sqref="A10:A27 A30:A33" numberStoredAsText="1"/>
    <ignoredError sqref="A28:A29 A34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2018-05-11T14:51:34Z</cp:lastPrinted>
  <dcterms:created xsi:type="dcterms:W3CDTF">2018-01-08T12:56:16Z</dcterms:created>
  <dcterms:modified xsi:type="dcterms:W3CDTF">2025-07-28T13:37:52Z</dcterms:modified>
</cp:coreProperties>
</file>