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I K\Jezici\BS EVLADAUPLOAD 0X1124\"/>
    </mc:Choice>
  </mc:AlternateContent>
  <xr:revisionPtr revIDLastSave="0" documentId="13_ncr:1_{CCB8271F-88CD-421A-ACA0-201776C9C89F}" xr6:coauthVersionLast="47" xr6:coauthVersionMax="47" xr10:uidLastSave="{00000000-0000-0000-0000-000000000000}"/>
  <bookViews>
    <workbookView xWindow="-120" yWindow="-120" windowWidth="19440" windowHeight="14880" tabRatio="488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5" l="1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I21" i="23"/>
  <c r="H21" i="23"/>
  <c r="C21" i="23" l="1"/>
  <c r="D21" i="23" l="1"/>
  <c r="H24" i="24"/>
  <c r="C24" i="24"/>
  <c r="M21" i="23" l="1"/>
  <c r="N11" i="23"/>
  <c r="N10" i="23"/>
  <c r="I24" i="24"/>
  <c r="N10" i="24" l="1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E20" i="23"/>
  <c r="N12" i="23"/>
  <c r="N13" i="23"/>
  <c r="N14" i="23"/>
  <c r="N15" i="23"/>
  <c r="N16" i="23"/>
  <c r="N17" i="23"/>
  <c r="O17" i="23" s="1"/>
  <c r="N18" i="23"/>
  <c r="O18" i="23" s="1"/>
  <c r="N19" i="23"/>
  <c r="N20" i="23"/>
  <c r="M11" i="23"/>
  <c r="O11" i="23" s="1"/>
  <c r="M12" i="23"/>
  <c r="M13" i="23"/>
  <c r="M14" i="23"/>
  <c r="M15" i="23"/>
  <c r="M16" i="23"/>
  <c r="M17" i="23"/>
  <c r="M18" i="23"/>
  <c r="M19" i="23"/>
  <c r="M20" i="23"/>
  <c r="M10" i="23"/>
  <c r="O10" i="23" s="1"/>
  <c r="D33" i="25"/>
  <c r="G20" i="23"/>
  <c r="O14" i="24" l="1"/>
  <c r="O12" i="23"/>
  <c r="O13" i="23"/>
  <c r="N24" i="24"/>
  <c r="Q23" i="24" s="1"/>
  <c r="N21" i="23"/>
  <c r="Q19" i="23" s="1"/>
  <c r="O20" i="23"/>
  <c r="O14" i="23"/>
  <c r="O15" i="23"/>
  <c r="O16" i="23"/>
  <c r="M24" i="24"/>
  <c r="E33" i="25"/>
  <c r="O19" i="23"/>
  <c r="P20" i="24" l="1"/>
  <c r="O13" i="24"/>
  <c r="P22" i="24"/>
  <c r="O17" i="24"/>
  <c r="Q19" i="24"/>
  <c r="Q15" i="24"/>
  <c r="Q11" i="24"/>
  <c r="Q14" i="24"/>
  <c r="Q22" i="24"/>
  <c r="Q12" i="24"/>
  <c r="Q20" i="24"/>
  <c r="Q21" i="24"/>
  <c r="Q17" i="24"/>
  <c r="Q13" i="24"/>
  <c r="Q10" i="24"/>
  <c r="Q18" i="24"/>
  <c r="Q16" i="24"/>
  <c r="O24" i="24"/>
  <c r="O21" i="24"/>
  <c r="O19" i="24"/>
  <c r="O15" i="24"/>
  <c r="O11" i="24"/>
  <c r="Q11" i="23"/>
  <c r="Q18" i="23"/>
  <c r="Q13" i="23"/>
  <c r="Q14" i="23"/>
  <c r="Q12" i="23"/>
  <c r="Q17" i="23"/>
  <c r="Q16" i="23"/>
  <c r="Q15" i="23"/>
  <c r="Q20" i="23"/>
  <c r="Q10" i="23"/>
  <c r="P18" i="24"/>
  <c r="P16" i="24"/>
  <c r="P14" i="24"/>
  <c r="P12" i="24"/>
  <c r="P10" i="24"/>
  <c r="O23" i="24"/>
  <c r="P23" i="24"/>
  <c r="P21" i="24"/>
  <c r="P19" i="24"/>
  <c r="O18" i="24"/>
  <c r="O16" i="24"/>
  <c r="P13" i="24"/>
  <c r="P11" i="24"/>
  <c r="O10" i="24"/>
  <c r="O22" i="24"/>
  <c r="O20" i="24"/>
  <c r="P17" i="24"/>
  <c r="P15" i="24"/>
  <c r="O12" i="24"/>
  <c r="Q24" i="24" l="1"/>
  <c r="Q21" i="23"/>
  <c r="P24" i="24"/>
  <c r="D24" i="24" l="1"/>
  <c r="I34" i="25" l="1"/>
  <c r="D34" i="25"/>
  <c r="I30" i="25"/>
  <c r="I29" i="25"/>
  <c r="D30" i="25"/>
  <c r="D29" i="25"/>
  <c r="N29" i="25" s="1"/>
  <c r="M29" i="25"/>
  <c r="I27" i="25"/>
  <c r="I26" i="25"/>
  <c r="I25" i="25"/>
  <c r="I24" i="25"/>
  <c r="I23" i="25"/>
  <c r="I22" i="25"/>
  <c r="D27" i="25"/>
  <c r="N27" i="25" s="1"/>
  <c r="D26" i="25"/>
  <c r="M26" i="25"/>
  <c r="D25" i="25"/>
  <c r="N25" i="25" s="1"/>
  <c r="D24" i="25"/>
  <c r="M24" i="25"/>
  <c r="D23" i="25"/>
  <c r="N23" i="25" s="1"/>
  <c r="D22" i="25"/>
  <c r="I20" i="25"/>
  <c r="D20" i="25"/>
  <c r="I19" i="25"/>
  <c r="D19" i="25"/>
  <c r="M19" i="25"/>
  <c r="I17" i="25"/>
  <c r="D17" i="25"/>
  <c r="I16" i="25"/>
  <c r="D16" i="25"/>
  <c r="I12" i="25"/>
  <c r="D12" i="25"/>
  <c r="N12" i="25" s="1"/>
  <c r="M12" i="25"/>
  <c r="I33" i="25"/>
  <c r="N33" i="25" s="1"/>
  <c r="M33" i="25"/>
  <c r="I32" i="25"/>
  <c r="I31" i="25"/>
  <c r="I28" i="25"/>
  <c r="I21" i="25"/>
  <c r="I18" i="25"/>
  <c r="I15" i="25"/>
  <c r="I14" i="25"/>
  <c r="I13" i="25"/>
  <c r="I11" i="25"/>
  <c r="I10" i="25"/>
  <c r="D32" i="25"/>
  <c r="D31" i="25"/>
  <c r="D28" i="25"/>
  <c r="D21" i="25"/>
  <c r="D18" i="25"/>
  <c r="D13" i="25"/>
  <c r="D14" i="25"/>
  <c r="D15" i="25"/>
  <c r="D10" i="25"/>
  <c r="D11" i="25"/>
  <c r="M21" i="25"/>
  <c r="M15" i="25"/>
  <c r="N11" i="25" l="1"/>
  <c r="N18" i="25"/>
  <c r="M27" i="25"/>
  <c r="O27" i="25" s="1"/>
  <c r="N22" i="25"/>
  <c r="M13" i="25"/>
  <c r="M18" i="25"/>
  <c r="O18" i="25" s="1"/>
  <c r="N28" i="25"/>
  <c r="M25" i="25"/>
  <c r="N34" i="25"/>
  <c r="M11" i="25"/>
  <c r="M34" i="25"/>
  <c r="O34" i="25" s="1"/>
  <c r="M16" i="25"/>
  <c r="E26" i="25"/>
  <c r="M14" i="25"/>
  <c r="M22" i="25"/>
  <c r="M23" i="25"/>
  <c r="O23" i="25" s="1"/>
  <c r="N32" i="25"/>
  <c r="M28" i="25"/>
  <c r="M31" i="25"/>
  <c r="M32" i="25"/>
  <c r="N26" i="25"/>
  <c r="O26" i="25" s="1"/>
  <c r="N14" i="25"/>
  <c r="N24" i="25"/>
  <c r="O24" i="25" s="1"/>
  <c r="E22" i="25"/>
  <c r="N10" i="25"/>
  <c r="N13" i="25"/>
  <c r="N31" i="25"/>
  <c r="N21" i="25"/>
  <c r="O21" i="25" s="1"/>
  <c r="H35" i="25"/>
  <c r="K12" i="25" s="1"/>
  <c r="O33" i="25"/>
  <c r="M10" i="25"/>
  <c r="N16" i="25"/>
  <c r="O12" i="25"/>
  <c r="N17" i="25"/>
  <c r="N20" i="25"/>
  <c r="O25" i="25"/>
  <c r="O29" i="25"/>
  <c r="N30" i="25"/>
  <c r="N19" i="25"/>
  <c r="O19" i="25" s="1"/>
  <c r="M17" i="25"/>
  <c r="M30" i="25"/>
  <c r="J29" i="25"/>
  <c r="E24" i="25"/>
  <c r="N15" i="25"/>
  <c r="O15" i="25" s="1"/>
  <c r="M20" i="25"/>
  <c r="E20" i="25"/>
  <c r="J34" i="25"/>
  <c r="E23" i="25"/>
  <c r="E25" i="25"/>
  <c r="E27" i="25"/>
  <c r="J27" i="25"/>
  <c r="J30" i="25"/>
  <c r="J28" i="25"/>
  <c r="J32" i="25"/>
  <c r="J33" i="25"/>
  <c r="D35" i="25"/>
  <c r="J31" i="25"/>
  <c r="I35" i="25"/>
  <c r="L10" i="25" s="1"/>
  <c r="J10" i="25"/>
  <c r="J13" i="25"/>
  <c r="C35" i="25"/>
  <c r="E10" i="25"/>
  <c r="J11" i="25"/>
  <c r="J12" i="25"/>
  <c r="E13" i="25"/>
  <c r="J14" i="25"/>
  <c r="E15" i="25"/>
  <c r="J16" i="25"/>
  <c r="E17" i="25"/>
  <c r="J18" i="25"/>
  <c r="E19" i="25"/>
  <c r="J20" i="25"/>
  <c r="E21" i="25"/>
  <c r="E11" i="25"/>
  <c r="E12" i="25"/>
  <c r="E14" i="25"/>
  <c r="J15" i="25"/>
  <c r="E16" i="25"/>
  <c r="J17" i="25"/>
  <c r="E18" i="25"/>
  <c r="J19" i="25"/>
  <c r="J21" i="25"/>
  <c r="J22" i="25"/>
  <c r="J23" i="25"/>
  <c r="J24" i="25"/>
  <c r="J25" i="25"/>
  <c r="J26" i="25"/>
  <c r="E28" i="25"/>
  <c r="E29" i="25"/>
  <c r="E30" i="25"/>
  <c r="E31" i="25"/>
  <c r="E32" i="25"/>
  <c r="E34" i="25"/>
  <c r="O11" i="25" l="1"/>
  <c r="O22" i="25"/>
  <c r="O28" i="25"/>
  <c r="O13" i="25"/>
  <c r="K32" i="25"/>
  <c r="K34" i="25"/>
  <c r="O16" i="25"/>
  <c r="N35" i="25"/>
  <c r="Q11" i="25" s="1"/>
  <c r="K31" i="25"/>
  <c r="K30" i="25"/>
  <c r="O32" i="25"/>
  <c r="O31" i="25"/>
  <c r="K28" i="25"/>
  <c r="K29" i="25"/>
  <c r="K27" i="25"/>
  <c r="O14" i="25"/>
  <c r="O10" i="25"/>
  <c r="O30" i="25"/>
  <c r="O17" i="25"/>
  <c r="M35" i="25"/>
  <c r="P20" i="25" s="1"/>
  <c r="L14" i="25"/>
  <c r="K21" i="25"/>
  <c r="K10" i="25"/>
  <c r="K25" i="25"/>
  <c r="K11" i="25"/>
  <c r="K33" i="25"/>
  <c r="K16" i="25"/>
  <c r="K23" i="25"/>
  <c r="O20" i="25"/>
  <c r="K14" i="25"/>
  <c r="G26" i="25"/>
  <c r="F10" i="25"/>
  <c r="L19" i="25"/>
  <c r="L21" i="25"/>
  <c r="L18" i="25"/>
  <c r="G28" i="25"/>
  <c r="L16" i="25"/>
  <c r="G12" i="25"/>
  <c r="G11" i="25"/>
  <c r="L12" i="25"/>
  <c r="L11" i="25"/>
  <c r="K20" i="25"/>
  <c r="K18" i="25"/>
  <c r="K19" i="25"/>
  <c r="K17" i="25"/>
  <c r="K15" i="25"/>
  <c r="K13" i="25"/>
  <c r="K22" i="25"/>
  <c r="K24" i="25"/>
  <c r="K26" i="25"/>
  <c r="G21" i="25"/>
  <c r="G10" i="25"/>
  <c r="G32" i="25"/>
  <c r="G19" i="25"/>
  <c r="G17" i="25"/>
  <c r="G33" i="25"/>
  <c r="G30" i="25"/>
  <c r="G13" i="25"/>
  <c r="G34" i="25"/>
  <c r="G31" i="25"/>
  <c r="G29" i="25"/>
  <c r="F20" i="25"/>
  <c r="F16" i="25"/>
  <c r="F11" i="25"/>
  <c r="G20" i="25"/>
  <c r="L20" i="25"/>
  <c r="G18" i="25"/>
  <c r="F21" i="25"/>
  <c r="G16" i="25"/>
  <c r="F18" i="25"/>
  <c r="F19" i="25"/>
  <c r="F17" i="25"/>
  <c r="F15" i="25"/>
  <c r="L25" i="25"/>
  <c r="L23" i="25"/>
  <c r="L17" i="25"/>
  <c r="L15" i="25"/>
  <c r="L26" i="25"/>
  <c r="L24" i="25"/>
  <c r="L22" i="25"/>
  <c r="L13" i="25"/>
  <c r="G27" i="25"/>
  <c r="G14" i="25"/>
  <c r="G23" i="25"/>
  <c r="G25" i="25"/>
  <c r="G15" i="25"/>
  <c r="G22" i="25"/>
  <c r="G24" i="25"/>
  <c r="F26" i="25"/>
  <c r="F25" i="25"/>
  <c r="F24" i="25"/>
  <c r="F23" i="25"/>
  <c r="F22" i="25"/>
  <c r="F14" i="25"/>
  <c r="F13" i="25"/>
  <c r="F34" i="25"/>
  <c r="F33" i="25"/>
  <c r="F32" i="25"/>
  <c r="F31" i="25"/>
  <c r="F30" i="25"/>
  <c r="F29" i="25"/>
  <c r="F28" i="25"/>
  <c r="F12" i="25"/>
  <c r="E35" i="25"/>
  <c r="J35" i="25"/>
  <c r="L34" i="25"/>
  <c r="L33" i="25"/>
  <c r="L32" i="25"/>
  <c r="L31" i="25"/>
  <c r="L30" i="25"/>
  <c r="L29" i="25"/>
  <c r="L28" i="25"/>
  <c r="L27" i="25"/>
  <c r="C37" i="21"/>
  <c r="C32" i="22"/>
  <c r="D32" i="22"/>
  <c r="Q10" i="25" l="1"/>
  <c r="Q26" i="25"/>
  <c r="Q27" i="25"/>
  <c r="Q25" i="25"/>
  <c r="Q31" i="25"/>
  <c r="Q18" i="25"/>
  <c r="Q34" i="25"/>
  <c r="Q15" i="25"/>
  <c r="Q24" i="25"/>
  <c r="Q22" i="25"/>
  <c r="Q30" i="25"/>
  <c r="Q17" i="25"/>
  <c r="Q33" i="25"/>
  <c r="Q19" i="25"/>
  <c r="Q14" i="25"/>
  <c r="Q23" i="25"/>
  <c r="Q16" i="25"/>
  <c r="Q32" i="25"/>
  <c r="Q21" i="25"/>
  <c r="Q12" i="25"/>
  <c r="Q20" i="25"/>
  <c r="Q28" i="25"/>
  <c r="Q13" i="25"/>
  <c r="Q29" i="25"/>
  <c r="P33" i="25"/>
  <c r="P29" i="25"/>
  <c r="P25" i="25"/>
  <c r="P21" i="25"/>
  <c r="P17" i="25"/>
  <c r="P13" i="25"/>
  <c r="P11" i="25"/>
  <c r="P14" i="25"/>
  <c r="P18" i="25"/>
  <c r="P22" i="25"/>
  <c r="P26" i="25"/>
  <c r="P30" i="25"/>
  <c r="P34" i="25"/>
  <c r="P31" i="25"/>
  <c r="P27" i="25"/>
  <c r="P23" i="25"/>
  <c r="P19" i="25"/>
  <c r="P15" i="25"/>
  <c r="P10" i="25"/>
  <c r="P12" i="25"/>
  <c r="P16" i="25"/>
  <c r="P24" i="25"/>
  <c r="P28" i="25"/>
  <c r="P32" i="25"/>
  <c r="O35" i="25"/>
  <c r="K35" i="25"/>
  <c r="F35" i="25"/>
  <c r="L35" i="25"/>
  <c r="G35" i="25"/>
  <c r="J20" i="22"/>
  <c r="E20" i="22"/>
  <c r="E18" i="22"/>
  <c r="E24" i="22"/>
  <c r="E25" i="22"/>
  <c r="J25" i="22"/>
  <c r="G25" i="22"/>
  <c r="F18" i="22"/>
  <c r="E30" i="22"/>
  <c r="Q35" i="25" l="1"/>
  <c r="P35" i="25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8" i="24"/>
  <c r="K23" i="24"/>
  <c r="G22" i="24"/>
  <c r="F23" i="24"/>
  <c r="L17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P15" i="23" l="1"/>
  <c r="P17" i="23"/>
  <c r="P12" i="23"/>
  <c r="P16" i="23"/>
  <c r="P19" i="23"/>
  <c r="P13" i="23"/>
  <c r="P10" i="23"/>
  <c r="P14" i="23"/>
  <c r="P11" i="23"/>
  <c r="P20" i="23"/>
  <c r="P18" i="23"/>
  <c r="O21" i="23"/>
  <c r="J22" i="24"/>
  <c r="J23" i="24"/>
  <c r="L22" i="24"/>
  <c r="L23" i="24"/>
  <c r="F13" i="24"/>
  <c r="J11" i="24"/>
  <c r="F15" i="24"/>
  <c r="G18" i="23"/>
  <c r="F17" i="24"/>
  <c r="K11" i="23"/>
  <c r="K15" i="23"/>
  <c r="J10" i="24"/>
  <c r="J12" i="24"/>
  <c r="J14" i="24"/>
  <c r="J16" i="24"/>
  <c r="J20" i="24"/>
  <c r="K13" i="23"/>
  <c r="K19" i="23"/>
  <c r="L10" i="24"/>
  <c r="L11" i="24"/>
  <c r="L12" i="24"/>
  <c r="L13" i="24"/>
  <c r="L14" i="24"/>
  <c r="L15" i="24"/>
  <c r="L16" i="24"/>
  <c r="F18" i="24"/>
  <c r="J19" i="24"/>
  <c r="J21" i="24"/>
  <c r="K10" i="23"/>
  <c r="K12" i="23"/>
  <c r="K14" i="23"/>
  <c r="K17" i="23"/>
  <c r="K20" i="23"/>
  <c r="E10" i="24"/>
  <c r="K10" i="24"/>
  <c r="F11" i="24"/>
  <c r="K11" i="24"/>
  <c r="E12" i="24"/>
  <c r="K13" i="24"/>
  <c r="E14" i="24"/>
  <c r="K15" i="24"/>
  <c r="E16" i="24"/>
  <c r="K17" i="24"/>
  <c r="K18" i="24"/>
  <c r="E19" i="24"/>
  <c r="E20" i="24"/>
  <c r="E21" i="24"/>
  <c r="E22" i="24"/>
  <c r="L20" i="23"/>
  <c r="G10" i="23"/>
  <c r="L11" i="23"/>
  <c r="G12" i="23"/>
  <c r="L13" i="23"/>
  <c r="G14" i="23"/>
  <c r="L15" i="23"/>
  <c r="G16" i="23"/>
  <c r="L19" i="23"/>
  <c r="F10" i="24"/>
  <c r="E11" i="24"/>
  <c r="F12" i="24"/>
  <c r="K12" i="24"/>
  <c r="E13" i="24"/>
  <c r="J13" i="24"/>
  <c r="F14" i="24"/>
  <c r="K14" i="24"/>
  <c r="E15" i="24"/>
  <c r="J15" i="24"/>
  <c r="F16" i="24"/>
  <c r="K16" i="24"/>
  <c r="E17" i="24"/>
  <c r="J17" i="24"/>
  <c r="E18" i="24"/>
  <c r="J18" i="24"/>
  <c r="F19" i="24"/>
  <c r="K19" i="24"/>
  <c r="F20" i="24"/>
  <c r="K20" i="24"/>
  <c r="F21" i="24"/>
  <c r="K21" i="24"/>
  <c r="F22" i="24"/>
  <c r="K22" i="24"/>
  <c r="E23" i="24"/>
  <c r="J24" i="24"/>
  <c r="K16" i="23"/>
  <c r="K18" i="23"/>
  <c r="L20" i="24"/>
  <c r="L17" i="24"/>
  <c r="L19" i="24"/>
  <c r="L21" i="24"/>
  <c r="L10" i="23"/>
  <c r="G11" i="23"/>
  <c r="L12" i="23"/>
  <c r="G13" i="23"/>
  <c r="L14" i="23"/>
  <c r="G15" i="23"/>
  <c r="L16" i="23"/>
  <c r="G17" i="23"/>
  <c r="L18" i="23"/>
  <c r="G19" i="23"/>
  <c r="E21" i="23"/>
  <c r="G10" i="24"/>
  <c r="G11" i="24"/>
  <c r="G12" i="24"/>
  <c r="G13" i="24"/>
  <c r="G14" i="24"/>
  <c r="G15" i="24"/>
  <c r="G16" i="24"/>
  <c r="G17" i="24"/>
  <c r="G18" i="24"/>
  <c r="G19" i="24"/>
  <c r="G20" i="24"/>
  <c r="G21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3" i="24"/>
  <c r="E24" i="24"/>
  <c r="D37" i="21"/>
  <c r="I37" i="21"/>
  <c r="L32" i="21" s="1"/>
  <c r="H37" i="21"/>
  <c r="P21" i="23" l="1"/>
  <c r="F24" i="24"/>
  <c r="K24" i="24"/>
  <c r="G24" i="24"/>
  <c r="K21" i="23"/>
  <c r="L24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<sst xmlns="http://schemas.openxmlformats.org/spreadsheetml/2006/main" count="339" uniqueCount="93">
  <si>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</si>
  <si>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</si>
  <si>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</si>
  <si>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</si>
  <si>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</si>
  <si>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</si>
  <si>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</si>
  <si>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</si>
  <si>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</si>
  <si>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</si>
  <si>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</si>
  <si>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</si>
  <si>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</si>
  <si>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</si>
  <si>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</si>
  <si>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</si>
  <si>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</si>
  <si>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</si>
  <si>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</si>
  <si>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</si>
  <si>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</si>
  <si>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</si>
  <si>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</si>
  <si>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</si>
  <si>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</si>
  <si>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</si>
  <si>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</si>
  <si>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</si>
  <si>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</si>
  <si>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</si>
  <si>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</si>
  <si>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</si>
  <si>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</si>
  <si>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</si>
  <si>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</si>
  <si>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</si>
  <si>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</si>
  <si>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</si>
  <si>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</si>
  <si>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</si>
  <si>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</si>
  <si>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</si>
  <si>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</si>
  <si>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</si>
  <si>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</si>
  <si>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</si>
  <si>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</si>
  <si>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</si>
  <si>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</si>
  <si>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</si>
  <si>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</si>
  <si>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</si>
  <si>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</si>
  <si>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</si>
  <si>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</si>
  <si>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</si>
  <si>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</si>
  <si>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</si>
  <si>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</si>
  <si>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</si>
  <si>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</si>
  <si>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</si>
  <si>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</si>
  <si>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</si>
  <si>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</si>
  <si>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</si>
  <si>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</si>
  <si>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</si>
  <si>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</si>
  <si>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</si>
  <si>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</si>
  <si>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</si>
  <si>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</si>
  <si>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</si>
  <si>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</si>
  <si>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</si>
  <si>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</si>
  <si>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</si>
  <si>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ŽIVOTNA I NEŽIVOTNA OSIGURANJA</t>
  </si>
  <si>
    <t xml:space="preserve">ŽIVOTNA I NEŽIVOTNA OSIGURANJA </t>
  </si>
  <si>
    <t>2022.</t>
  </si>
  <si>
    <t>I-VI-2023</t>
  </si>
  <si>
    <t>2023.</t>
  </si>
  <si>
    <t>ASA Central osiguranje d.d.*</t>
  </si>
  <si>
    <t>Central osiguranje d.d.**</t>
  </si>
  <si>
    <t xml:space="preserve"> </t>
  </si>
  <si>
    <t>**Proces integracije Central osiguranja d.d. društvu ASA osiguranje d.d je započet u 2022. godini.</t>
  </si>
  <si>
    <t>***Proces integracije Central osiguranja d.d. društvu ASA osiguranje d.d je započet u 2022. godini.</t>
  </si>
  <si>
    <t>ASA Central osiguranje d.d.**</t>
  </si>
  <si>
    <t>Central osiguranje d.d.***</t>
  </si>
  <si>
    <t>*ASA osiguranje d.d. je od 01.01.2023. godine počelo poslovati pod nazivom ASA Central osiguranje d.d.</t>
  </si>
  <si>
    <t>**ASA osiguranje d.d. je od 01.01.2023. godine počelo poslovati pod nazivom ASA Central osiguranje d.d.</t>
  </si>
  <si>
    <t>I-VI-2024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</si>
</sst>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  <numFmt numFmtId="170" formatCode="\+#,##0;\-#,##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9"/>
      <color rgb="FF00B050"/>
      <name val="Calibri"/>
      <family val="2"/>
      <charset val="238"/>
      <scheme val="min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169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21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6" fontId="3" fillId="0" borderId="4" xfId="6" applyNumberFormat="1" applyFont="1" applyBorder="1" applyAlignment="1">
      <alignment horizontal="right" vertical="center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2" fillId="0" borderId="0" xfId="6" applyNumberFormat="1" applyFont="1" applyBorder="1" applyAlignment="1">
      <alignment horizontal="right" vertical="center"/>
    </xf>
    <xf numFmtId="166" fontId="22" fillId="0" borderId="6" xfId="6" applyNumberFormat="1" applyFont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9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5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170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9" fontId="23" fillId="3" borderId="2" xfId="6" applyNumberFormat="1" applyFont="1" applyFill="1" applyBorder="1" applyAlignment="1">
      <alignment horizontal="right" vertical="center"/>
    </xf>
    <xf numFmtId="3" fontId="3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169" fontId="32" fillId="3" borderId="2" xfId="6" applyNumberFormat="1" applyFont="1" applyFill="1" applyBorder="1" applyAlignment="1">
      <alignment horizontal="right" vertical="center"/>
    </xf>
    <xf numFmtId="169" fontId="33" fillId="3" borderId="2" xfId="6" applyNumberFormat="1" applyFont="1" applyFill="1" applyBorder="1" applyAlignment="1">
      <alignment horizontal="right" vertical="center"/>
    </xf>
    <xf numFmtId="169" fontId="34" fillId="3" borderId="2" xfId="6" applyNumberFormat="1" applyFont="1" applyFill="1" applyBorder="1" applyAlignment="1">
      <alignment horizontal="right" vertical="center"/>
    </xf>
    <xf numFmtId="166" fontId="34" fillId="3" borderId="2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top"/>
    </xf>
    <xf numFmtId="0" fontId="19" fillId="0" borderId="0" xfId="0" applyFont="1"/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</cellXfs>
  <cellStyles count="12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Obično_12a Izvjestaji drustava za osiguranje" xfId="11" xr:uid="{00000000-0005-0000-0000-00000B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3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3" width="13.85546875" customWidth="1"/>
    <col min="4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3" width="13.28515625" customWidth="1"/>
    <col min="14" max="14" width="13.8554687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68" t="s">
        <v>58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88"/>
      <c r="M7" s="88" t="s">
        <v>79</v>
      </c>
      <c r="N7" s="88"/>
      <c r="O7" s="88"/>
      <c r="P7" s="88"/>
      <c r="Q7" s="92"/>
      <c r="R7" s="1"/>
      <c r="S7" s="1"/>
      <c r="T7" s="1"/>
      <c r="U7" s="1"/>
      <c r="V7" s="1"/>
    </row>
    <row r="8" spans="1:22" ht="21.75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60</v>
      </c>
      <c r="K8" s="86" t="s">
        <v>57</v>
      </c>
      <c r="L8" s="86"/>
      <c r="M8" s="89" t="s">
        <v>26</v>
      </c>
      <c r="N8" s="89"/>
      <c r="O8" s="90" t="s">
        <v>60</v>
      </c>
      <c r="P8" s="86" t="s">
        <v>57</v>
      </c>
      <c r="Q8" s="93"/>
      <c r="R8" s="1"/>
      <c r="S8" s="1"/>
      <c r="T8" s="1"/>
      <c r="U8" s="1"/>
      <c r="V8" s="1"/>
    </row>
    <row r="9" spans="1:22" ht="18.75" customHeight="1" thickBot="1" x14ac:dyDescent="0.3">
      <c r="A9" s="84"/>
      <c r="B9" s="87"/>
      <c r="C9" s="71" t="s">
        <v>81</v>
      </c>
      <c r="D9" s="71" t="s">
        <v>92</v>
      </c>
      <c r="E9" s="91"/>
      <c r="F9" s="35" t="s">
        <v>80</v>
      </c>
      <c r="G9" s="35" t="s">
        <v>82</v>
      </c>
      <c r="H9" s="71" t="s">
        <v>81</v>
      </c>
      <c r="I9" s="71" t="s">
        <v>92</v>
      </c>
      <c r="J9" s="91"/>
      <c r="K9" s="35" t="s">
        <v>80</v>
      </c>
      <c r="L9" s="35" t="s">
        <v>82</v>
      </c>
      <c r="M9" s="71" t="s">
        <v>81</v>
      </c>
      <c r="N9" s="71" t="s">
        <v>92</v>
      </c>
      <c r="O9" s="91"/>
      <c r="P9" s="35" t="s">
        <v>80</v>
      </c>
      <c r="Q9" s="36" t="s">
        <v>82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63</v>
      </c>
      <c r="C10" s="64">
        <f>FBiH!C10</f>
        <v>42992647</v>
      </c>
      <c r="D10" s="64">
        <f>FBiH!D10</f>
        <v>50063429</v>
      </c>
      <c r="E10" s="12">
        <f>IFERROR((D10-C10)/C10*100, "-")</f>
        <v>16.446491419800228</v>
      </c>
      <c r="F10" s="12">
        <f t="shared" ref="F10:F26" si="0">C10/C$35*100</f>
        <v>10.994996625974252</v>
      </c>
      <c r="G10" s="27">
        <f t="shared" ref="G10:G26" si="1">D10/D$35*100</f>
        <v>11.306470358649161</v>
      </c>
      <c r="H10" s="64">
        <f>FBiH!H10</f>
        <v>5157013</v>
      </c>
      <c r="I10" s="64">
        <f>FBiH!I10</f>
        <v>3883241</v>
      </c>
      <c r="J10" s="12">
        <f t="shared" ref="J10:J32" si="2">IFERROR((I10-H10)/H10*100, "-")</f>
        <v>-24.699801997784377</v>
      </c>
      <c r="K10" s="12">
        <f>H10/H$35*100</f>
        <v>5.2758329735641878</v>
      </c>
      <c r="L10" s="30">
        <f>I10/I$35*100</f>
        <v>3.7748026137359427</v>
      </c>
      <c r="M10" s="64">
        <f>C10+H10</f>
        <v>48149660</v>
      </c>
      <c r="N10" s="64">
        <f>D10+I10</f>
        <v>53946670</v>
      </c>
      <c r="O10" s="12">
        <f t="shared" ref="O10" si="3">IFERROR((N10-M10)/M10*100, "-")</f>
        <v>12.039565803787607</v>
      </c>
      <c r="P10" s="12">
        <f>M10/M$35*100</f>
        <v>9.8512311260181615</v>
      </c>
      <c r="Q10" s="30">
        <f>N10/N$35*100</f>
        <v>9.8865288740207937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83</v>
      </c>
      <c r="C11" s="64">
        <f>FBiH!C11</f>
        <v>54027333</v>
      </c>
      <c r="D11" s="64">
        <f>FBiH!D11</f>
        <v>63830798</v>
      </c>
      <c r="E11" s="12">
        <f>IFERROR((D11-C11)/C11*100, "-")</f>
        <v>18.14538022818931</v>
      </c>
      <c r="F11" s="12">
        <f t="shared" si="0"/>
        <v>13.817021874586771</v>
      </c>
      <c r="G11" s="27">
        <f t="shared" si="1"/>
        <v>14.415733000548606</v>
      </c>
      <c r="H11" s="64">
        <f>FBiH!H11</f>
        <v>0</v>
      </c>
      <c r="I11" s="64">
        <f>FBiH!I11</f>
        <v>0</v>
      </c>
      <c r="J11" s="12" t="str">
        <f>IFERROR((I11-H11)/H11*100, "-")</f>
        <v>-</v>
      </c>
      <c r="K11" s="12">
        <f>H11/H$35*100</f>
        <v>0</v>
      </c>
      <c r="L11" s="30">
        <f>I11/I$35*100</f>
        <v>0</v>
      </c>
      <c r="M11" s="64">
        <f t="shared" ref="M11:N34" si="4">C11+H11</f>
        <v>54027333</v>
      </c>
      <c r="N11" s="64">
        <f t="shared" si="4"/>
        <v>63830798</v>
      </c>
      <c r="O11" s="12">
        <f>IFERROR((N11-M11)/M11*100, "-")</f>
        <v>18.14538022818931</v>
      </c>
      <c r="P11" s="12">
        <f>M11/M$35*100</f>
        <v>11.053779912575669</v>
      </c>
      <c r="Q11" s="30">
        <f>N11/N$35*100</f>
        <v>11.697942198819479</v>
      </c>
      <c r="R11" s="1"/>
      <c r="S11" s="1"/>
      <c r="T11" s="1"/>
      <c r="U11" s="1"/>
      <c r="V11" s="1"/>
    </row>
    <row r="12" spans="1:22" ht="14.25" customHeight="1" x14ac:dyDescent="0.25">
      <c r="A12" s="16" t="s">
        <v>29</v>
      </c>
      <c r="B12" s="7" t="s">
        <v>12</v>
      </c>
      <c r="C12" s="64">
        <f>RS!C10</f>
        <v>8636874.75</v>
      </c>
      <c r="D12" s="64">
        <f>RS!D10</f>
        <v>8883153.7000000011</v>
      </c>
      <c r="E12" s="12">
        <f t="shared" ref="E12:E34" si="5">IFERROR((D12-C12)/C12*100, "-")</f>
        <v>2.8514822447784267</v>
      </c>
      <c r="F12" s="12">
        <f t="shared" si="0"/>
        <v>2.2088058159157358</v>
      </c>
      <c r="G12" s="27">
        <f t="shared" si="1"/>
        <v>2.0061972582895713</v>
      </c>
      <c r="H12" s="64">
        <f>RS!H10</f>
        <v>0</v>
      </c>
      <c r="I12" s="64">
        <f>RS!I10</f>
        <v>0</v>
      </c>
      <c r="J12" s="12" t="str">
        <f t="shared" si="2"/>
        <v>-</v>
      </c>
      <c r="K12" s="12">
        <f t="shared" ref="K12:K34" si="6">H12/H$35*100</f>
        <v>0</v>
      </c>
      <c r="L12" s="30">
        <f t="shared" ref="L12:L34" si="7">I12/I$35*100</f>
        <v>0</v>
      </c>
      <c r="M12" s="64">
        <f t="shared" si="4"/>
        <v>8636874.75</v>
      </c>
      <c r="N12" s="64">
        <f t="shared" si="4"/>
        <v>8883153.7000000011</v>
      </c>
      <c r="O12" s="12">
        <f t="shared" ref="O12:O32" si="8">IFERROR((N12-M12)/M12*100, "-")</f>
        <v>2.8514822447784267</v>
      </c>
      <c r="P12" s="12">
        <f t="shared" ref="P12:P34" si="9">M12/M$35*100</f>
        <v>1.7670706162560719</v>
      </c>
      <c r="Q12" s="30">
        <f t="shared" ref="Q12:Q34" si="10">N12/N$35*100</f>
        <v>1.6279699107918</v>
      </c>
      <c r="R12" s="1"/>
      <c r="S12" s="1"/>
      <c r="T12" s="1"/>
      <c r="U12" s="1"/>
      <c r="V12" s="1"/>
    </row>
    <row r="13" spans="1:22" ht="15.75" customHeight="1" x14ac:dyDescent="0.25">
      <c r="A13" s="16" t="s">
        <v>30</v>
      </c>
      <c r="B13" s="7" t="s">
        <v>1</v>
      </c>
      <c r="C13" s="64">
        <f>FBiH!C12</f>
        <v>11436947</v>
      </c>
      <c r="D13" s="64">
        <f>FBiH!D12</f>
        <v>14437139</v>
      </c>
      <c r="E13" s="12">
        <f t="shared" si="5"/>
        <v>26.232455217288319</v>
      </c>
      <c r="F13" s="12">
        <f t="shared" si="0"/>
        <v>2.9249000108424665</v>
      </c>
      <c r="G13" s="27">
        <f t="shared" si="1"/>
        <v>3.2605254459737028</v>
      </c>
      <c r="H13" s="64">
        <f>FBiH!H12</f>
        <v>0</v>
      </c>
      <c r="I13" s="64">
        <f>FBiH!I12</f>
        <v>0</v>
      </c>
      <c r="J13" s="12" t="str">
        <f t="shared" si="2"/>
        <v>-</v>
      </c>
      <c r="K13" s="12">
        <f t="shared" si="6"/>
        <v>0</v>
      </c>
      <c r="L13" s="30">
        <f t="shared" si="7"/>
        <v>0</v>
      </c>
      <c r="M13" s="64">
        <f t="shared" si="4"/>
        <v>11436947</v>
      </c>
      <c r="N13" s="64">
        <f t="shared" si="4"/>
        <v>14437139</v>
      </c>
      <c r="O13" s="12">
        <f t="shared" si="8"/>
        <v>26.232455217288319</v>
      </c>
      <c r="P13" s="12">
        <f t="shared" si="9"/>
        <v>2.3399543895641224</v>
      </c>
      <c r="Q13" s="30">
        <f t="shared" si="10"/>
        <v>2.645820243988215</v>
      </c>
      <c r="R13" s="1"/>
      <c r="S13" s="1"/>
      <c r="T13" s="1"/>
      <c r="U13" s="1"/>
      <c r="V13" s="1"/>
    </row>
    <row r="14" spans="1:22" x14ac:dyDescent="0.25">
      <c r="A14" s="16" t="s">
        <v>31</v>
      </c>
      <c r="B14" s="7" t="s">
        <v>84</v>
      </c>
      <c r="C14" s="64">
        <f>FBiH!C13</f>
        <v>1994048</v>
      </c>
      <c r="D14" s="64">
        <f>FBiH!D13</f>
        <v>0</v>
      </c>
      <c r="E14" s="12">
        <f t="shared" si="5"/>
        <v>-100</v>
      </c>
      <c r="F14" s="12">
        <f t="shared" si="0"/>
        <v>0.50996048305727038</v>
      </c>
      <c r="G14" s="27">
        <f t="shared" si="1"/>
        <v>0</v>
      </c>
      <c r="H14" s="64">
        <f>FBiH!H13</f>
        <v>0</v>
      </c>
      <c r="I14" s="64">
        <f>FBiH!I13</f>
        <v>0</v>
      </c>
      <c r="J14" s="12" t="str">
        <f t="shared" si="2"/>
        <v>-</v>
      </c>
      <c r="K14" s="12">
        <f t="shared" si="6"/>
        <v>0</v>
      </c>
      <c r="L14" s="30">
        <f t="shared" si="7"/>
        <v>0</v>
      </c>
      <c r="M14" s="64">
        <f t="shared" si="4"/>
        <v>1994048</v>
      </c>
      <c r="N14" s="64">
        <f t="shared" si="4"/>
        <v>0</v>
      </c>
      <c r="O14" s="12">
        <f t="shared" si="8"/>
        <v>-100</v>
      </c>
      <c r="P14" s="12">
        <f t="shared" si="9"/>
        <v>0.40797438080298515</v>
      </c>
      <c r="Q14" s="30">
        <f t="shared" si="10"/>
        <v>0</v>
      </c>
      <c r="R14" s="1"/>
      <c r="S14" s="1"/>
      <c r="T14" s="1"/>
      <c r="U14" s="1"/>
      <c r="V14" s="1"/>
    </row>
    <row r="15" spans="1:22" ht="15" customHeight="1" x14ac:dyDescent="0.25">
      <c r="A15" s="16" t="s">
        <v>32</v>
      </c>
      <c r="B15" s="7" t="s">
        <v>2</v>
      </c>
      <c r="C15" s="64">
        <f>FBiH!C14</f>
        <v>21786400</v>
      </c>
      <c r="D15" s="64">
        <f>FBiH!D14</f>
        <v>23471395</v>
      </c>
      <c r="E15" s="12">
        <f t="shared" si="5"/>
        <v>7.7341598428377329</v>
      </c>
      <c r="F15" s="12">
        <f t="shared" si="0"/>
        <v>5.5716828622374761</v>
      </c>
      <c r="G15" s="27">
        <f t="shared" si="1"/>
        <v>5.300848087006707</v>
      </c>
      <c r="H15" s="64">
        <f>FBiH!H14</f>
        <v>1987823</v>
      </c>
      <c r="I15" s="64">
        <f>FBiH!I14</f>
        <v>6381979</v>
      </c>
      <c r="J15" s="12">
        <f t="shared" si="2"/>
        <v>221.05368536333464</v>
      </c>
      <c r="K15" s="12">
        <f t="shared" si="6"/>
        <v>2.0336233647286299</v>
      </c>
      <c r="L15" s="30">
        <f t="shared" si="7"/>
        <v>6.2037640749075065</v>
      </c>
      <c r="M15" s="64">
        <f t="shared" si="4"/>
        <v>23774223</v>
      </c>
      <c r="N15" s="64">
        <f t="shared" si="4"/>
        <v>29853374</v>
      </c>
      <c r="O15" s="12">
        <f t="shared" si="8"/>
        <v>25.570345663873013</v>
      </c>
      <c r="P15" s="12">
        <f t="shared" si="9"/>
        <v>4.8641125527053957</v>
      </c>
      <c r="Q15" s="30">
        <f t="shared" si="10"/>
        <v>5.4710743784174571</v>
      </c>
      <c r="R15" s="1"/>
      <c r="S15" s="1"/>
      <c r="T15" s="1"/>
      <c r="U15" s="1"/>
      <c r="V15" s="1"/>
    </row>
    <row r="16" spans="1:22" ht="15.75" customHeight="1" x14ac:dyDescent="0.25">
      <c r="A16" s="16" t="s">
        <v>33</v>
      </c>
      <c r="B16" s="7" t="s">
        <v>13</v>
      </c>
      <c r="C16" s="64">
        <f>RS!C11</f>
        <v>13084214.040000001</v>
      </c>
      <c r="D16" s="64">
        <f>RS!D11</f>
        <v>14046156.77</v>
      </c>
      <c r="E16" s="12">
        <f t="shared" si="5"/>
        <v>7.3519336129722817</v>
      </c>
      <c r="F16" s="12">
        <f t="shared" si="0"/>
        <v>3.3461742707613458</v>
      </c>
      <c r="G16" s="27">
        <f t="shared" si="1"/>
        <v>3.1722248824175474</v>
      </c>
      <c r="H16" s="64">
        <f>RS!H11</f>
        <v>0</v>
      </c>
      <c r="I16" s="64">
        <f>RS!I11</f>
        <v>0</v>
      </c>
      <c r="J16" s="12" t="str">
        <f t="shared" si="2"/>
        <v>-</v>
      </c>
      <c r="K16" s="12">
        <f t="shared" si="6"/>
        <v>0</v>
      </c>
      <c r="L16" s="30">
        <f t="shared" si="7"/>
        <v>0</v>
      </c>
      <c r="M16" s="64">
        <f t="shared" si="4"/>
        <v>13084214.040000001</v>
      </c>
      <c r="N16" s="64">
        <f t="shared" si="4"/>
        <v>14046156.77</v>
      </c>
      <c r="O16" s="12">
        <f t="shared" si="8"/>
        <v>7.3519336129722817</v>
      </c>
      <c r="P16" s="12">
        <f t="shared" si="9"/>
        <v>2.6769787493895461</v>
      </c>
      <c r="Q16" s="30">
        <f t="shared" si="10"/>
        <v>2.5741669407143695</v>
      </c>
      <c r="R16" s="1"/>
      <c r="S16" s="1"/>
      <c r="T16" s="1"/>
      <c r="U16" s="1"/>
      <c r="V16" s="1"/>
    </row>
    <row r="17" spans="1:22" x14ac:dyDescent="0.25">
      <c r="A17" s="16" t="s">
        <v>34</v>
      </c>
      <c r="B17" s="7" t="s">
        <v>14</v>
      </c>
      <c r="C17" s="64">
        <f>RS!C12</f>
        <v>15653797.202</v>
      </c>
      <c r="D17" s="64">
        <f>RS!D12</f>
        <v>16775428.060000001</v>
      </c>
      <c r="E17" s="12">
        <f t="shared" si="5"/>
        <v>7.1652318190036102</v>
      </c>
      <c r="F17" s="12">
        <f t="shared" si="0"/>
        <v>4.0033228802980005</v>
      </c>
      <c r="G17" s="27">
        <f t="shared" si="1"/>
        <v>3.7886114455732027</v>
      </c>
      <c r="H17" s="64">
        <f>RS!H12</f>
        <v>0</v>
      </c>
      <c r="I17" s="64">
        <f>RS!I12</f>
        <v>0</v>
      </c>
      <c r="J17" s="12" t="str">
        <f t="shared" si="2"/>
        <v>-</v>
      </c>
      <c r="K17" s="12">
        <f t="shared" si="6"/>
        <v>0</v>
      </c>
      <c r="L17" s="30">
        <f t="shared" si="7"/>
        <v>0</v>
      </c>
      <c r="M17" s="64">
        <f t="shared" si="4"/>
        <v>15653797.202</v>
      </c>
      <c r="N17" s="64">
        <f t="shared" si="4"/>
        <v>16775428.060000001</v>
      </c>
      <c r="O17" s="12">
        <f t="shared" si="8"/>
        <v>7.1652318190036102</v>
      </c>
      <c r="P17" s="12">
        <f t="shared" si="9"/>
        <v>3.2027053615065695</v>
      </c>
      <c r="Q17" s="30">
        <f t="shared" si="10"/>
        <v>3.0743464589982783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3</v>
      </c>
      <c r="C18" s="64">
        <f>FBiH!C15</f>
        <v>38219126</v>
      </c>
      <c r="D18" s="64">
        <f>FBiH!D15</f>
        <v>43830927</v>
      </c>
      <c r="E18" s="12">
        <f t="shared" si="5"/>
        <v>14.683226926748667</v>
      </c>
      <c r="F18" s="12">
        <f t="shared" si="0"/>
        <v>9.7742100275352843</v>
      </c>
      <c r="G18" s="27">
        <f t="shared" si="1"/>
        <v>9.8989039867328135</v>
      </c>
      <c r="H18" s="64">
        <f>FBiH!H15</f>
        <v>0</v>
      </c>
      <c r="I18" s="64">
        <f>FBiH!I15</f>
        <v>0</v>
      </c>
      <c r="J18" s="12" t="str">
        <f t="shared" si="2"/>
        <v>-</v>
      </c>
      <c r="K18" s="12">
        <f t="shared" si="6"/>
        <v>0</v>
      </c>
      <c r="L18" s="30">
        <f t="shared" si="7"/>
        <v>0</v>
      </c>
      <c r="M18" s="64">
        <f t="shared" si="4"/>
        <v>38219126</v>
      </c>
      <c r="N18" s="64">
        <f t="shared" si="4"/>
        <v>43830927</v>
      </c>
      <c r="O18" s="12">
        <f t="shared" si="8"/>
        <v>14.683226926748667</v>
      </c>
      <c r="P18" s="12">
        <f t="shared" si="9"/>
        <v>7.8194829134911856</v>
      </c>
      <c r="Q18" s="30">
        <f t="shared" si="10"/>
        <v>8.0326686588921543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23</v>
      </c>
      <c r="C19" s="64">
        <f>RS!C13</f>
        <v>5815649.9400000004</v>
      </c>
      <c r="D19" s="64">
        <f>RS!D13</f>
        <v>7060051.7400000002</v>
      </c>
      <c r="E19" s="12">
        <f t="shared" si="5"/>
        <v>21.397467399834589</v>
      </c>
      <c r="F19" s="12">
        <f t="shared" si="0"/>
        <v>1.4873020372099295</v>
      </c>
      <c r="G19" s="27">
        <f t="shared" si="1"/>
        <v>1.594462611197476</v>
      </c>
      <c r="H19" s="64">
        <f>RS!H13</f>
        <v>0</v>
      </c>
      <c r="I19" s="64">
        <f>RS!I13</f>
        <v>0</v>
      </c>
      <c r="J19" s="12" t="str">
        <f t="shared" si="2"/>
        <v>-</v>
      </c>
      <c r="K19" s="12">
        <f t="shared" si="6"/>
        <v>0</v>
      </c>
      <c r="L19" s="30">
        <f t="shared" si="7"/>
        <v>0</v>
      </c>
      <c r="M19" s="64">
        <f t="shared" si="4"/>
        <v>5815649.9400000004</v>
      </c>
      <c r="N19" s="64">
        <f t="shared" si="4"/>
        <v>7060051.7400000002</v>
      </c>
      <c r="O19" s="12">
        <f t="shared" si="8"/>
        <v>21.397467399834589</v>
      </c>
      <c r="P19" s="12">
        <f t="shared" si="9"/>
        <v>1.1898591123375257</v>
      </c>
      <c r="Q19" s="30">
        <f t="shared" si="10"/>
        <v>1.2938593870500397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16</v>
      </c>
      <c r="C20" s="64">
        <f>RS!C14</f>
        <v>6087761.9500000002</v>
      </c>
      <c r="D20" s="64">
        <f>RS!D14</f>
        <v>6880954.1600000001</v>
      </c>
      <c r="E20" s="66">
        <f t="shared" si="5"/>
        <v>13.029290838154406</v>
      </c>
      <c r="F20" s="12">
        <f t="shared" si="0"/>
        <v>1.5568923239358683</v>
      </c>
      <c r="G20" s="27">
        <f t="shared" si="1"/>
        <v>1.5540146930259937</v>
      </c>
      <c r="H20" s="64">
        <f>RS!H14</f>
        <v>12117629.779999999</v>
      </c>
      <c r="I20" s="64">
        <f>RS!I14</f>
        <v>12232637.550000001</v>
      </c>
      <c r="J20" s="12">
        <f t="shared" si="2"/>
        <v>0.94909460090801201</v>
      </c>
      <c r="K20" s="12">
        <f t="shared" si="6"/>
        <v>12.396825595507972</v>
      </c>
      <c r="L20" s="30">
        <f t="shared" si="7"/>
        <v>11.891044670321632</v>
      </c>
      <c r="M20" s="64">
        <f t="shared" si="4"/>
        <v>18205391.73</v>
      </c>
      <c r="N20" s="64">
        <f t="shared" si="4"/>
        <v>19113591.710000001</v>
      </c>
      <c r="O20" s="12">
        <f t="shared" si="8"/>
        <v>4.9886319035003837</v>
      </c>
      <c r="P20" s="12">
        <f t="shared" si="9"/>
        <v>3.7247515698330922</v>
      </c>
      <c r="Q20" s="30">
        <f t="shared" si="10"/>
        <v>3.5028496907623676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4</v>
      </c>
      <c r="C21" s="64">
        <f>FBiH!C16</f>
        <v>12467810</v>
      </c>
      <c r="D21" s="64">
        <f>FBiH!D16</f>
        <v>12779236</v>
      </c>
      <c r="E21" s="12">
        <f t="shared" si="5"/>
        <v>2.4978404386977346</v>
      </c>
      <c r="F21" s="12">
        <f t="shared" si="0"/>
        <v>3.1885342831598162</v>
      </c>
      <c r="G21" s="27">
        <f t="shared" si="1"/>
        <v>2.8860998123037529</v>
      </c>
      <c r="H21" s="64">
        <f>FBiH!H16</f>
        <v>15972425</v>
      </c>
      <c r="I21" s="64">
        <f>FBiH!I16</f>
        <v>16685530</v>
      </c>
      <c r="J21" s="12">
        <f t="shared" si="2"/>
        <v>4.4646007102866347</v>
      </c>
      <c r="K21" s="12">
        <f t="shared" si="6"/>
        <v>16.340437086891381</v>
      </c>
      <c r="L21" s="30">
        <f t="shared" si="7"/>
        <v>16.219591381418123</v>
      </c>
      <c r="M21" s="64">
        <f t="shared" si="4"/>
        <v>28440235</v>
      </c>
      <c r="N21" s="64">
        <f t="shared" si="4"/>
        <v>29464766</v>
      </c>
      <c r="O21" s="12">
        <f t="shared" si="8"/>
        <v>3.6023999098460333</v>
      </c>
      <c r="P21" s="12">
        <f t="shared" si="9"/>
        <v>5.8187602625495414</v>
      </c>
      <c r="Q21" s="30">
        <f t="shared" si="10"/>
        <v>5.3998561880699256</v>
      </c>
      <c r="R21" s="8"/>
      <c r="S21" s="1"/>
      <c r="T21" s="1"/>
      <c r="U21" s="1"/>
      <c r="V21" s="1"/>
    </row>
    <row r="22" spans="1:22" x14ac:dyDescent="0.25">
      <c r="A22" s="16" t="s">
        <v>39</v>
      </c>
      <c r="B22" s="7" t="s">
        <v>17</v>
      </c>
      <c r="C22" s="64">
        <f>RS!C15</f>
        <v>3922948.48</v>
      </c>
      <c r="D22" s="64">
        <f>RS!D15</f>
        <v>5616651.1399999997</v>
      </c>
      <c r="E22" s="12">
        <f t="shared" si="5"/>
        <v>43.174226443065592</v>
      </c>
      <c r="F22" s="12">
        <f t="shared" si="0"/>
        <v>1.0032600528520801</v>
      </c>
      <c r="G22" s="27">
        <f t="shared" si="1"/>
        <v>1.2684808231829869</v>
      </c>
      <c r="H22" s="64">
        <f>RS!H15</f>
        <v>0</v>
      </c>
      <c r="I22" s="64">
        <f>RS!I15</f>
        <v>0</v>
      </c>
      <c r="J22" s="12" t="str">
        <f t="shared" si="2"/>
        <v>-</v>
      </c>
      <c r="K22" s="12">
        <f t="shared" si="6"/>
        <v>0</v>
      </c>
      <c r="L22" s="30">
        <f t="shared" si="7"/>
        <v>0</v>
      </c>
      <c r="M22" s="64">
        <f t="shared" si="4"/>
        <v>3922948.48</v>
      </c>
      <c r="N22" s="64">
        <f t="shared" si="4"/>
        <v>5616651.1399999997</v>
      </c>
      <c r="O22" s="12">
        <f t="shared" si="8"/>
        <v>43.174226443065592</v>
      </c>
      <c r="P22" s="12">
        <f t="shared" si="9"/>
        <v>0.80261983515442559</v>
      </c>
      <c r="Q22" s="30">
        <f t="shared" si="10"/>
        <v>1.0293347795315597</v>
      </c>
      <c r="R22" s="1"/>
      <c r="S22" s="1"/>
      <c r="T22" s="1"/>
      <c r="U22" s="1"/>
      <c r="V22" s="1"/>
    </row>
    <row r="23" spans="1:22" x14ac:dyDescent="0.25">
      <c r="A23" s="16" t="s">
        <v>40</v>
      </c>
      <c r="B23" s="7" t="s">
        <v>18</v>
      </c>
      <c r="C23" s="64">
        <f>RS!C16</f>
        <v>10364671.74</v>
      </c>
      <c r="D23" s="64">
        <f>RS!D16</f>
        <v>11963418.469999999</v>
      </c>
      <c r="E23" s="12">
        <f t="shared" si="5"/>
        <v>15.424962508267518</v>
      </c>
      <c r="F23" s="12">
        <f t="shared" si="0"/>
        <v>2.6506749121688338</v>
      </c>
      <c r="G23" s="27">
        <f t="shared" si="1"/>
        <v>2.7018532094389878</v>
      </c>
      <c r="H23" s="64">
        <f>RS!H16</f>
        <v>0</v>
      </c>
      <c r="I23" s="64">
        <f>RS!I16</f>
        <v>0</v>
      </c>
      <c r="J23" s="12" t="str">
        <f t="shared" si="2"/>
        <v>-</v>
      </c>
      <c r="K23" s="12">
        <f t="shared" si="6"/>
        <v>0</v>
      </c>
      <c r="L23" s="30">
        <f t="shared" si="7"/>
        <v>0</v>
      </c>
      <c r="M23" s="64">
        <f t="shared" si="4"/>
        <v>10364671.74</v>
      </c>
      <c r="N23" s="64">
        <f t="shared" si="4"/>
        <v>11963418.469999999</v>
      </c>
      <c r="O23" s="12">
        <f t="shared" si="8"/>
        <v>15.424962508267518</v>
      </c>
      <c r="P23" s="12">
        <f t="shared" si="9"/>
        <v>2.1205710872319519</v>
      </c>
      <c r="Q23" s="30">
        <f t="shared" si="10"/>
        <v>2.1924741997170294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19</v>
      </c>
      <c r="C24" s="64">
        <f>RS!C17</f>
        <v>8713981.4600000009</v>
      </c>
      <c r="D24" s="64">
        <f>RS!D17</f>
        <v>10199537.07</v>
      </c>
      <c r="E24" s="12">
        <f t="shared" si="5"/>
        <v>17.047954678572374</v>
      </c>
      <c r="F24" s="12">
        <f t="shared" si="0"/>
        <v>2.2285251883072519</v>
      </c>
      <c r="G24" s="27">
        <f t="shared" si="1"/>
        <v>2.3034931057938182</v>
      </c>
      <c r="H24" s="64">
        <f>RS!H17</f>
        <v>0</v>
      </c>
      <c r="I24" s="64">
        <f>RS!I17</f>
        <v>0</v>
      </c>
      <c r="J24" s="12" t="str">
        <f t="shared" si="2"/>
        <v>-</v>
      </c>
      <c r="K24" s="12">
        <f t="shared" si="6"/>
        <v>0</v>
      </c>
      <c r="L24" s="30">
        <f t="shared" si="7"/>
        <v>0</v>
      </c>
      <c r="M24" s="64">
        <f t="shared" si="4"/>
        <v>8713981.4600000009</v>
      </c>
      <c r="N24" s="64">
        <f t="shared" si="4"/>
        <v>10199537.07</v>
      </c>
      <c r="O24" s="12">
        <f t="shared" si="8"/>
        <v>17.047954678572374</v>
      </c>
      <c r="P24" s="12">
        <f t="shared" si="9"/>
        <v>1.7828463459616786</v>
      </c>
      <c r="Q24" s="30">
        <f t="shared" si="10"/>
        <v>1.8692167235568102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11</v>
      </c>
      <c r="C25" s="64">
        <f>RS!C18</f>
        <v>15527699.35</v>
      </c>
      <c r="D25" s="64">
        <f>RS!D18</f>
        <v>16638144.67</v>
      </c>
      <c r="E25" s="12">
        <f t="shared" si="5"/>
        <v>7.1513834404579733</v>
      </c>
      <c r="F25" s="12">
        <f t="shared" si="0"/>
        <v>3.9710744482048894</v>
      </c>
      <c r="G25" s="27">
        <f t="shared" si="1"/>
        <v>3.7576069656409574</v>
      </c>
      <c r="H25" s="64">
        <f>RS!H18</f>
        <v>0</v>
      </c>
      <c r="I25" s="64">
        <f>RS!I18</f>
        <v>0</v>
      </c>
      <c r="J25" s="12" t="str">
        <f t="shared" si="2"/>
        <v>-</v>
      </c>
      <c r="K25" s="12">
        <f t="shared" si="6"/>
        <v>0</v>
      </c>
      <c r="L25" s="30">
        <f t="shared" si="7"/>
        <v>0</v>
      </c>
      <c r="M25" s="64">
        <f t="shared" si="4"/>
        <v>15527699.35</v>
      </c>
      <c r="N25" s="64">
        <f t="shared" si="4"/>
        <v>16638144.67</v>
      </c>
      <c r="O25" s="12">
        <f t="shared" si="8"/>
        <v>7.1513834404579733</v>
      </c>
      <c r="P25" s="12">
        <f t="shared" si="9"/>
        <v>3.1769062367661993</v>
      </c>
      <c r="Q25" s="30">
        <f t="shared" si="10"/>
        <v>3.0491872378793761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15</v>
      </c>
      <c r="C26" s="64">
        <f>RS!C19</f>
        <v>6380442.4699999997</v>
      </c>
      <c r="D26" s="64">
        <f>RS!D19</f>
        <v>7067319.1299999999</v>
      </c>
      <c r="E26" s="12">
        <f t="shared" si="5"/>
        <v>10.765345244152012</v>
      </c>
      <c r="F26" s="12">
        <f t="shared" si="0"/>
        <v>1.6317428287184275</v>
      </c>
      <c r="G26" s="27">
        <f t="shared" si="1"/>
        <v>1.5961038996841221</v>
      </c>
      <c r="H26" s="64">
        <f>RS!H19</f>
        <v>0</v>
      </c>
      <c r="I26" s="64">
        <f>RS!I19</f>
        <v>0</v>
      </c>
      <c r="J26" s="12" t="str">
        <f t="shared" si="2"/>
        <v>-</v>
      </c>
      <c r="K26" s="12">
        <f t="shared" si="6"/>
        <v>0</v>
      </c>
      <c r="L26" s="30">
        <f t="shared" si="7"/>
        <v>0</v>
      </c>
      <c r="M26" s="64">
        <f t="shared" si="4"/>
        <v>6380442.4699999997</v>
      </c>
      <c r="N26" s="64">
        <f t="shared" si="4"/>
        <v>7067319.1299999999</v>
      </c>
      <c r="O26" s="12">
        <f t="shared" si="8"/>
        <v>10.765345244152012</v>
      </c>
      <c r="P26" s="12">
        <f t="shared" si="9"/>
        <v>1.3054134433811622</v>
      </c>
      <c r="Q26" s="30">
        <f t="shared" si="10"/>
        <v>1.2951912442540852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67</v>
      </c>
      <c r="C27" s="64">
        <f>RS!C20</f>
        <v>9771299.1099999994</v>
      </c>
      <c r="D27" s="64">
        <f>RS!D20</f>
        <v>13019685.24</v>
      </c>
      <c r="E27" s="12">
        <f t="shared" si="5"/>
        <v>33.244158155752132</v>
      </c>
      <c r="F27" s="12" t="s">
        <v>74</v>
      </c>
      <c r="G27" s="27">
        <f t="shared" ref="G27:G34" si="11">D27/D$35*100</f>
        <v>2.9404035677420737</v>
      </c>
      <c r="H27" s="64">
        <f>RS!H20</f>
        <v>0</v>
      </c>
      <c r="I27" s="64">
        <f>RS!I20</f>
        <v>0</v>
      </c>
      <c r="J27" s="12" t="str">
        <f t="shared" si="2"/>
        <v>-</v>
      </c>
      <c r="K27" s="12">
        <f t="shared" si="6"/>
        <v>0</v>
      </c>
      <c r="L27" s="30">
        <f t="shared" si="7"/>
        <v>0</v>
      </c>
      <c r="M27" s="64">
        <f t="shared" si="4"/>
        <v>9771299.1099999994</v>
      </c>
      <c r="N27" s="64">
        <f t="shared" si="4"/>
        <v>13019685.24</v>
      </c>
      <c r="O27" s="12">
        <f t="shared" si="8"/>
        <v>33.244158155752132</v>
      </c>
      <c r="P27" s="12">
        <f t="shared" si="9"/>
        <v>1.9991693800966728</v>
      </c>
      <c r="Q27" s="30">
        <f t="shared" si="10"/>
        <v>2.3860507804452502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5</v>
      </c>
      <c r="C28" s="64">
        <f>FBiH!C17</f>
        <v>34641380</v>
      </c>
      <c r="D28" s="64">
        <f>FBiH!D17</f>
        <v>38446107</v>
      </c>
      <c r="E28" s="12">
        <f t="shared" si="5"/>
        <v>10.983185427370387</v>
      </c>
      <c r="F28" s="12">
        <f t="shared" ref="F28:F34" si="12">C28/C$35*100</f>
        <v>8.8592325152506177</v>
      </c>
      <c r="G28" s="27">
        <f t="shared" si="11"/>
        <v>8.6827805822280784</v>
      </c>
      <c r="H28" s="64">
        <f>FBiH!H17</f>
        <v>2231820</v>
      </c>
      <c r="I28" s="64">
        <f>FBiH!I17</f>
        <v>2003336</v>
      </c>
      <c r="J28" s="12">
        <f t="shared" si="2"/>
        <v>-10.237563961251356</v>
      </c>
      <c r="K28" s="12">
        <f t="shared" si="6"/>
        <v>2.2832421688795486</v>
      </c>
      <c r="L28" s="30">
        <f t="shared" si="7"/>
        <v>1.9473934193091051</v>
      </c>
      <c r="M28" s="64">
        <f t="shared" si="4"/>
        <v>36873200</v>
      </c>
      <c r="N28" s="64">
        <f t="shared" si="4"/>
        <v>40449443</v>
      </c>
      <c r="O28" s="12">
        <f t="shared" si="8"/>
        <v>9.6987595326687135</v>
      </c>
      <c r="P28" s="12">
        <f t="shared" si="9"/>
        <v>7.5441117456674229</v>
      </c>
      <c r="Q28" s="30">
        <f t="shared" si="10"/>
        <v>7.4129614702364082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22</v>
      </c>
      <c r="C29" s="64">
        <f>RS!C21</f>
        <v>1804302.57</v>
      </c>
      <c r="D29" s="64">
        <f>RS!D21</f>
        <v>2102405.17</v>
      </c>
      <c r="E29" s="12">
        <f t="shared" si="5"/>
        <v>16.521763309354476</v>
      </c>
      <c r="F29" s="12">
        <f t="shared" si="12"/>
        <v>0.46143473486028136</v>
      </c>
      <c r="G29" s="27">
        <f t="shared" si="11"/>
        <v>0.47481329607837586</v>
      </c>
      <c r="H29" s="64">
        <f>RS!H21</f>
        <v>0</v>
      </c>
      <c r="I29" s="64">
        <f>RS!I21</f>
        <v>0</v>
      </c>
      <c r="J29" s="12" t="str">
        <f t="shared" si="2"/>
        <v>-</v>
      </c>
      <c r="K29" s="12">
        <f t="shared" si="6"/>
        <v>0</v>
      </c>
      <c r="L29" s="30">
        <f t="shared" si="7"/>
        <v>0</v>
      </c>
      <c r="M29" s="64">
        <f t="shared" si="4"/>
        <v>1804302.57</v>
      </c>
      <c r="N29" s="64">
        <f t="shared" si="4"/>
        <v>2102405.17</v>
      </c>
      <c r="O29" s="12">
        <f t="shared" si="8"/>
        <v>16.521763309354476</v>
      </c>
      <c r="P29" s="12">
        <f t="shared" si="9"/>
        <v>0.36915321184694894</v>
      </c>
      <c r="Q29" s="30">
        <f t="shared" si="10"/>
        <v>0.38529698715593746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20</v>
      </c>
      <c r="C30" s="64">
        <f>RS!C22</f>
        <v>8723465.6399000008</v>
      </c>
      <c r="D30" s="64">
        <f>RS!D22</f>
        <v>7840601.21</v>
      </c>
      <c r="E30" s="12">
        <f t="shared" si="5"/>
        <v>-10.120569809570789</v>
      </c>
      <c r="F30" s="12">
        <f t="shared" si="12"/>
        <v>2.2309506850672123</v>
      </c>
      <c r="G30" s="27">
        <f t="shared" si="11"/>
        <v>1.7707441728542754</v>
      </c>
      <c r="H30" s="64">
        <f>RS!H22</f>
        <v>0</v>
      </c>
      <c r="I30" s="64">
        <f>RS!I22</f>
        <v>0</v>
      </c>
      <c r="J30" s="12" t="str">
        <f t="shared" si="2"/>
        <v>-</v>
      </c>
      <c r="K30" s="12">
        <f t="shared" si="6"/>
        <v>0</v>
      </c>
      <c r="L30" s="30">
        <f t="shared" si="7"/>
        <v>0</v>
      </c>
      <c r="M30" s="64">
        <f t="shared" si="4"/>
        <v>8723465.6399000008</v>
      </c>
      <c r="N30" s="64">
        <f t="shared" si="4"/>
        <v>7840601.21</v>
      </c>
      <c r="O30" s="12">
        <f t="shared" si="8"/>
        <v>-10.120569809570789</v>
      </c>
      <c r="P30" s="12">
        <f t="shared" si="9"/>
        <v>1.7847867718802757</v>
      </c>
      <c r="Q30" s="30">
        <f t="shared" si="10"/>
        <v>1.4369066756548157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6</v>
      </c>
      <c r="C31" s="64">
        <f>FBiH!C18</f>
        <v>21487001</v>
      </c>
      <c r="D31" s="64">
        <f>FBiH!D18</f>
        <v>24975199</v>
      </c>
      <c r="E31" s="12">
        <f t="shared" si="5"/>
        <v>16.233991891190399</v>
      </c>
      <c r="F31" s="12">
        <f t="shared" si="12"/>
        <v>5.4951141644594568</v>
      </c>
      <c r="G31" s="27">
        <f t="shared" si="11"/>
        <v>5.6404715544926844</v>
      </c>
      <c r="H31" s="64">
        <f>FBiH!H18</f>
        <v>14367671</v>
      </c>
      <c r="I31" s="64">
        <f>FBiH!I18</f>
        <v>16433856</v>
      </c>
      <c r="J31" s="12">
        <f t="shared" si="2"/>
        <v>14.380792822998245</v>
      </c>
      <c r="K31" s="12">
        <f t="shared" si="6"/>
        <v>14.698708809755173</v>
      </c>
      <c r="L31" s="30">
        <f t="shared" si="7"/>
        <v>15.974945305367374</v>
      </c>
      <c r="M31" s="64">
        <f t="shared" si="4"/>
        <v>35854672</v>
      </c>
      <c r="N31" s="64">
        <f t="shared" si="4"/>
        <v>41409055</v>
      </c>
      <c r="O31" s="12">
        <f t="shared" si="8"/>
        <v>15.491378640975995</v>
      </c>
      <c r="P31" s="12">
        <f t="shared" si="9"/>
        <v>7.335724921413191</v>
      </c>
      <c r="Q31" s="30">
        <f t="shared" si="10"/>
        <v>7.5888246281636134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7</v>
      </c>
      <c r="C32" s="64">
        <f>FBiH!C19</f>
        <v>18210548</v>
      </c>
      <c r="D32" s="64">
        <f>FBiH!D19</f>
        <v>19574082</v>
      </c>
      <c r="E32" s="12">
        <f t="shared" si="5"/>
        <v>7.4876055349899415</v>
      </c>
      <c r="F32" s="12">
        <f t="shared" si="12"/>
        <v>4.6571897240275097</v>
      </c>
      <c r="G32" s="27">
        <f t="shared" si="11"/>
        <v>4.4206675881264159</v>
      </c>
      <c r="H32" s="64">
        <f>FBiH!H19</f>
        <v>22988279</v>
      </c>
      <c r="I32" s="64">
        <f>FBiH!I19</f>
        <v>21643094</v>
      </c>
      <c r="J32" s="12">
        <f t="shared" si="2"/>
        <v>-5.8516124673795726</v>
      </c>
      <c r="K32" s="12">
        <f t="shared" si="6"/>
        <v>23.517939620026784</v>
      </c>
      <c r="L32" s="30">
        <f t="shared" si="7"/>
        <v>21.038716834863635</v>
      </c>
      <c r="M32" s="64">
        <f t="shared" si="4"/>
        <v>41198827</v>
      </c>
      <c r="N32" s="64">
        <f t="shared" si="4"/>
        <v>41217176</v>
      </c>
      <c r="O32" s="12">
        <f t="shared" si="8"/>
        <v>4.4537675793536548E-2</v>
      </c>
      <c r="P32" s="12">
        <f t="shared" si="9"/>
        <v>8.4291180228030154</v>
      </c>
      <c r="Q32" s="30">
        <f t="shared" si="10"/>
        <v>7.5536599502730546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70</v>
      </c>
      <c r="C33" s="64">
        <f>FBiH!C20:D20</f>
        <v>715024</v>
      </c>
      <c r="D33" s="64">
        <f>FBiH!D20:E20</f>
        <v>1111702</v>
      </c>
      <c r="E33" s="12">
        <f t="shared" si="5"/>
        <v>55.477578374991609</v>
      </c>
      <c r="F33" s="12">
        <f t="shared" si="12"/>
        <v>0.182861187111615</v>
      </c>
      <c r="G33" s="27">
        <f t="shared" si="11"/>
        <v>0.25107001181742844</v>
      </c>
      <c r="H33" s="64">
        <f>FBiH!H20</f>
        <v>21771925</v>
      </c>
      <c r="I33" s="64">
        <f>FBiH!I20</f>
        <v>22292103</v>
      </c>
      <c r="J33" s="12">
        <f>IFERROR((I33-H33)/H33*100, "-")</f>
        <v>2.3892145503900091</v>
      </c>
      <c r="K33" s="12">
        <f t="shared" si="6"/>
        <v>22.273560259197815</v>
      </c>
      <c r="L33" s="30">
        <f t="shared" si="7"/>
        <v>21.669602445501283</v>
      </c>
      <c r="M33" s="64">
        <f t="shared" si="4"/>
        <v>22486949</v>
      </c>
      <c r="N33" s="64">
        <f t="shared" si="4"/>
        <v>23403805</v>
      </c>
      <c r="O33" s="12">
        <f>IFERROR((N33-M33)/M33*100, "-")</f>
        <v>4.0772805594925305</v>
      </c>
      <c r="P33" s="12">
        <f t="shared" si="9"/>
        <v>4.6007413534796084</v>
      </c>
      <c r="Q33" s="30">
        <f t="shared" si="10"/>
        <v>4.2890950246688488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25</v>
      </c>
      <c r="C34" s="64">
        <f>RS!C23</f>
        <v>18554729.100000001</v>
      </c>
      <c r="D34" s="64">
        <f>RS!D23</f>
        <v>22172135.93</v>
      </c>
      <c r="E34" s="12">
        <f t="shared" si="5"/>
        <v>19.49587520520576</v>
      </c>
      <c r="F34" s="12">
        <f t="shared" si="12"/>
        <v>4.7452110555176166</v>
      </c>
      <c r="G34" s="27">
        <f t="shared" si="11"/>
        <v>5.007419641201265</v>
      </c>
      <c r="H34" s="64">
        <f>RS!H23</f>
        <v>1153259.1099999999</v>
      </c>
      <c r="I34" s="64">
        <f>RS!I23</f>
        <v>1316913.69</v>
      </c>
      <c r="J34" s="12">
        <f>IFERROR((I34-H34)/H34*100, "-")</f>
        <v>14.19061671231889</v>
      </c>
      <c r="K34" s="12">
        <f t="shared" si="6"/>
        <v>1.1798307352727806</v>
      </c>
      <c r="L34" s="30">
        <f t="shared" si="7"/>
        <v>1.2801392545754036</v>
      </c>
      <c r="M34" s="64">
        <f t="shared" si="4"/>
        <v>19707988.210000001</v>
      </c>
      <c r="N34" s="64">
        <f t="shared" si="4"/>
        <v>23489049.620000001</v>
      </c>
      <c r="O34" s="12">
        <f>IFERROR((N34-M34)/M34*100, "-")</f>
        <v>19.185425573176758</v>
      </c>
      <c r="P34" s="12">
        <f t="shared" si="9"/>
        <v>4.0321769018836475</v>
      </c>
      <c r="Q34" s="30">
        <f t="shared" si="10"/>
        <v>4.3047173679383208</v>
      </c>
      <c r="R34" s="1"/>
      <c r="S34" s="1"/>
      <c r="T34" s="1"/>
      <c r="U34" s="1"/>
      <c r="V34" s="1"/>
    </row>
    <row r="35" spans="1:38" x14ac:dyDescent="0.25">
      <c r="A35" s="3"/>
      <c r="B35" s="4" t="s">
        <v>56</v>
      </c>
      <c r="C35" s="10">
        <f>SUM(C10:C34)</f>
        <v>391020101.80190009</v>
      </c>
      <c r="D35" s="72">
        <f>SUM(D10:D34)</f>
        <v>442785656.45999998</v>
      </c>
      <c r="E35" s="5">
        <f>(D35-C35)/C35*100</f>
        <v>13.238591678421058</v>
      </c>
      <c r="F35" s="10">
        <f>SUM(F10:F34)</f>
        <v>97.501074992059969</v>
      </c>
      <c r="G35" s="10">
        <f>SUM(G10:G34)</f>
        <v>100.00000000000001</v>
      </c>
      <c r="H35" s="10">
        <f>SUM(H10:H34)-0.6</f>
        <v>97747844.290000007</v>
      </c>
      <c r="I35" s="73">
        <f>SUM(I10:I34)</f>
        <v>102872690.23999999</v>
      </c>
      <c r="J35" s="5">
        <f>(I35-H35)/H35*100</f>
        <v>5.2429247797992415</v>
      </c>
      <c r="K35" s="10">
        <f>SUM(K10:K34)</f>
        <v>100.00000061382428</v>
      </c>
      <c r="L35" s="28">
        <f>SUM(L10:L34)</f>
        <v>100</v>
      </c>
      <c r="M35" s="72">
        <f>SUM(M10:M34)-1</f>
        <v>488767945.69190001</v>
      </c>
      <c r="N35" s="72">
        <f>SUM(N10:N34)</f>
        <v>545658346.70000005</v>
      </c>
      <c r="O35" s="5">
        <f>(N35-M35)/M35*100</f>
        <v>11.639552370310611</v>
      </c>
      <c r="P35" s="10">
        <f>SUM(P10:P34)</f>
        <v>100.00000020459605</v>
      </c>
      <c r="Q35" s="28">
        <f>SUM(Q10:Q34)</f>
        <v>99.999999999999986</v>
      </c>
      <c r="R35" s="1"/>
      <c r="S35" s="1"/>
      <c r="T35" s="1"/>
      <c r="U35" s="1"/>
      <c r="V35" s="1"/>
    </row>
    <row r="36" spans="1:38" x14ac:dyDescent="0.25">
      <c r="A36" s="19"/>
      <c r="B36" s="19"/>
      <c r="C36" s="20"/>
      <c r="D36" s="20"/>
      <c r="E36" s="19"/>
      <c r="F36" s="19"/>
      <c r="G36" s="19"/>
      <c r="H36" s="53"/>
      <c r="I36" s="53"/>
      <c r="J36" s="19"/>
      <c r="K36" s="19"/>
      <c r="L36" s="19"/>
      <c r="M36" s="70"/>
      <c r="N36" s="5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x14ac:dyDescent="0.25">
      <c r="A37" s="19"/>
      <c r="B37" s="19"/>
      <c r="C37" s="20"/>
      <c r="D37" s="20"/>
      <c r="E37" s="19"/>
      <c r="F37" s="19"/>
      <c r="G37" s="19"/>
      <c r="H37" s="53"/>
      <c r="I37" s="53"/>
      <c r="J37" s="19"/>
      <c r="K37" s="19"/>
      <c r="L37" s="19"/>
      <c r="M37" s="70"/>
      <c r="N37" s="53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B38" s="78" t="s">
        <v>90</v>
      </c>
      <c r="C38" s="20"/>
      <c r="D38" s="20"/>
      <c r="E38" s="19"/>
      <c r="F38" s="19"/>
      <c r="G38" s="19"/>
      <c r="H38" s="53"/>
      <c r="I38" s="53"/>
      <c r="J38" s="19"/>
      <c r="K38" s="19"/>
      <c r="L38" s="19"/>
      <c r="M38" s="70"/>
      <c r="N38" s="53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B39" s="78" t="s">
        <v>86</v>
      </c>
      <c r="C39" s="63"/>
      <c r="D39" s="63"/>
      <c r="E39" s="22"/>
      <c r="F39" s="22"/>
      <c r="G39" s="22"/>
      <c r="H39" s="63" t="s">
        <v>85</v>
      </c>
      <c r="I39" s="63"/>
      <c r="J39" s="19"/>
      <c r="K39" s="19"/>
      <c r="L39" s="19"/>
      <c r="M39" s="63"/>
      <c r="N39" s="63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48"/>
      <c r="C40" s="37"/>
      <c r="D40" s="37"/>
      <c r="E40" s="22"/>
      <c r="F40" s="22"/>
      <c r="G40" s="22"/>
      <c r="H40" s="21"/>
      <c r="I40" s="21"/>
      <c r="J40" s="19"/>
      <c r="K40" s="19"/>
      <c r="L40" s="19"/>
      <c r="M40" s="21"/>
      <c r="N40" s="21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67"/>
      <c r="C41" s="14"/>
      <c r="D41" s="23"/>
      <c r="E41" s="22"/>
      <c r="F41" s="22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48"/>
      <c r="C42" s="40"/>
      <c r="D42" s="40"/>
      <c r="E42" s="15"/>
      <c r="F42" s="15"/>
      <c r="G42" s="22"/>
      <c r="H42" s="22"/>
      <c r="I42" s="22"/>
      <c r="J42" s="19"/>
      <c r="K42" s="19"/>
      <c r="L42" s="19"/>
      <c r="M42" s="22"/>
      <c r="N42" s="22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18"/>
      <c r="C43" s="56"/>
      <c r="D43" s="56"/>
      <c r="E43" s="80"/>
      <c r="F43" s="80"/>
      <c r="G43" s="22"/>
      <c r="H43" s="21"/>
      <c r="I43" s="21"/>
      <c r="J43" s="19"/>
      <c r="K43" s="19"/>
      <c r="L43" s="19"/>
      <c r="M43" s="21"/>
      <c r="N43" s="21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48"/>
      <c r="C44" s="57"/>
      <c r="D44" s="11"/>
      <c r="E44" s="81"/>
      <c r="F44" s="81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8"/>
      <c r="C45" s="62"/>
      <c r="D45" s="26"/>
      <c r="E45" s="62"/>
      <c r="F45" s="62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  <row r="233" spans="1:3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</row>
  </sheetData>
  <mergeCells count="16">
    <mergeCell ref="H8:I8"/>
    <mergeCell ref="J8:J9"/>
    <mergeCell ref="M7:Q7"/>
    <mergeCell ref="M8:N8"/>
    <mergeCell ref="O8:O9"/>
    <mergeCell ref="P8:Q8"/>
    <mergeCell ref="H7:L7"/>
    <mergeCell ref="K8:L8"/>
    <mergeCell ref="E43:F43"/>
    <mergeCell ref="E44:F44"/>
    <mergeCell ref="A7:A9"/>
    <mergeCell ref="B7:B9"/>
    <mergeCell ref="C7:G7"/>
    <mergeCell ref="C8:D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H35:J35 E35 O35 M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62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88"/>
      <c r="M7" s="88" t="s">
        <v>78</v>
      </c>
      <c r="N7" s="88"/>
      <c r="O7" s="88"/>
      <c r="P7" s="88"/>
      <c r="Q7" s="92"/>
    </row>
    <row r="8" spans="1:17" s="29" customFormat="1" ht="21.75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86"/>
      <c r="M8" s="89" t="s">
        <v>26</v>
      </c>
      <c r="N8" s="89"/>
      <c r="O8" s="90" t="s">
        <v>61</v>
      </c>
      <c r="P8" s="86" t="s">
        <v>57</v>
      </c>
      <c r="Q8" s="93"/>
    </row>
    <row r="9" spans="1:17" ht="19.5" customHeight="1" thickBot="1" x14ac:dyDescent="0.3">
      <c r="A9" s="84"/>
      <c r="B9" s="87"/>
      <c r="C9" s="71" t="s">
        <v>81</v>
      </c>
      <c r="D9" s="71" t="s">
        <v>92</v>
      </c>
      <c r="E9" s="91"/>
      <c r="F9" s="35" t="s">
        <v>80</v>
      </c>
      <c r="G9" s="35" t="s">
        <v>82</v>
      </c>
      <c r="H9" s="71" t="s">
        <v>81</v>
      </c>
      <c r="I9" s="71" t="s">
        <v>92</v>
      </c>
      <c r="J9" s="91"/>
      <c r="K9" s="35" t="s">
        <v>80</v>
      </c>
      <c r="L9" s="35" t="s">
        <v>82</v>
      </c>
      <c r="M9" s="71" t="s">
        <v>81</v>
      </c>
      <c r="N9" s="71" t="s">
        <v>92</v>
      </c>
      <c r="O9" s="91"/>
      <c r="P9" s="35" t="s">
        <v>80</v>
      </c>
      <c r="Q9" s="36" t="s">
        <v>82</v>
      </c>
    </row>
    <row r="10" spans="1:17" ht="16.5" customHeight="1" x14ac:dyDescent="0.25">
      <c r="A10" s="16" t="s">
        <v>27</v>
      </c>
      <c r="B10" s="7" t="s">
        <v>63</v>
      </c>
      <c r="C10" s="64">
        <v>42992647</v>
      </c>
      <c r="D10" s="64">
        <v>50063429</v>
      </c>
      <c r="E10" s="46">
        <f>IFERROR((D10-C10)/C10*100, "-")</f>
        <v>16.446491419800228</v>
      </c>
      <c r="F10" s="46">
        <f>C10/C21*100</f>
        <v>16.665220679211952</v>
      </c>
      <c r="G10" s="47">
        <f>D10/D21*100</f>
        <v>17.114531178711072</v>
      </c>
      <c r="H10" s="64">
        <v>5157013</v>
      </c>
      <c r="I10" s="64">
        <v>3883241</v>
      </c>
      <c r="J10" s="12">
        <f t="shared" ref="J10:J19" si="0">IFERROR((I10-H10)/H10*100, "-")</f>
        <v>-24.699801997784377</v>
      </c>
      <c r="K10" s="12">
        <f>H10/H21*100</f>
        <v>6.1046388331586998</v>
      </c>
      <c r="L10" s="30">
        <f>I10/I21*100</f>
        <v>4.3474076745108565</v>
      </c>
      <c r="M10" s="64">
        <f>C10+H10</f>
        <v>48149660</v>
      </c>
      <c r="N10" s="64">
        <f>D10+I10</f>
        <v>53946670</v>
      </c>
      <c r="O10" s="12">
        <f t="shared" ref="O10" si="1">IFERROR((N10-M10)/M10*100, "-")</f>
        <v>12.039565803787607</v>
      </c>
      <c r="P10" s="12">
        <f>M10/M21*100</f>
        <v>14.060133217009025</v>
      </c>
      <c r="Q10" s="30">
        <f>N10/N21*100</f>
        <v>14.127965768051402</v>
      </c>
    </row>
    <row r="11" spans="1:17" ht="16.5" customHeight="1" x14ac:dyDescent="0.25">
      <c r="A11" s="16" t="s">
        <v>28</v>
      </c>
      <c r="B11" s="7" t="s">
        <v>88</v>
      </c>
      <c r="C11" s="64">
        <v>54027333</v>
      </c>
      <c r="D11" s="64">
        <v>63830798</v>
      </c>
      <c r="E11" s="46">
        <f>IFERROR((D11-C11)/C11*100, "-")</f>
        <v>18.14538022818931</v>
      </c>
      <c r="F11" s="46">
        <f>C11/C21*100</f>
        <v>20.94259111690123</v>
      </c>
      <c r="G11" s="47">
        <f>D11/D21*100</f>
        <v>21.821001963988692</v>
      </c>
      <c r="H11" s="64">
        <v>0</v>
      </c>
      <c r="I11" s="64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4">
        <f t="shared" ref="M11:M20" si="2">C11+H11</f>
        <v>54027333</v>
      </c>
      <c r="N11" s="64">
        <f>D11+I11+0.4</f>
        <v>63830798.399999999</v>
      </c>
      <c r="O11" s="12">
        <f>IFERROR((N11-M11)/M11*100, "-")</f>
        <v>18.145380968555301</v>
      </c>
      <c r="P11" s="12">
        <f>M11/M21*100</f>
        <v>15.776466528314174</v>
      </c>
      <c r="Q11" s="30">
        <f>N11/N21*100</f>
        <v>16.716496768801303</v>
      </c>
    </row>
    <row r="12" spans="1:17" ht="16.5" customHeight="1" x14ac:dyDescent="0.25">
      <c r="A12" s="16" t="s">
        <v>29</v>
      </c>
      <c r="B12" s="7" t="s">
        <v>1</v>
      </c>
      <c r="C12" s="64">
        <v>11436947</v>
      </c>
      <c r="D12" s="64">
        <v>14437139</v>
      </c>
      <c r="E12" s="46">
        <f t="shared" ref="E12:E20" si="3">IFERROR((D12-C12)/C12*100, "-")</f>
        <v>26.232455217288319</v>
      </c>
      <c r="F12" s="46">
        <f>C12/C21*100</f>
        <v>4.4332986906214709</v>
      </c>
      <c r="G12" s="47">
        <f>D12/D21*100</f>
        <v>4.9354363151370562</v>
      </c>
      <c r="H12" s="64">
        <v>0</v>
      </c>
      <c r="I12" s="64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4">
        <f t="shared" si="2"/>
        <v>11436947</v>
      </c>
      <c r="N12" s="64">
        <f t="shared" ref="N12:N20" si="4">D12+I12</f>
        <v>14437139</v>
      </c>
      <c r="O12" s="12">
        <f t="shared" ref="O12:O19" si="5">IFERROR((N12-M12)/M12*100, "-")</f>
        <v>26.232455217288319</v>
      </c>
      <c r="P12" s="12">
        <f>M12/M21*100</f>
        <v>3.3396912546396327</v>
      </c>
      <c r="Q12" s="30">
        <f>N12/N21*100</f>
        <v>3.7809081743247512</v>
      </c>
    </row>
    <row r="13" spans="1:17" x14ac:dyDescent="0.25">
      <c r="A13" s="16" t="s">
        <v>30</v>
      </c>
      <c r="B13" s="7" t="s">
        <v>89</v>
      </c>
      <c r="C13" s="64">
        <v>1994048</v>
      </c>
      <c r="D13" s="64">
        <v>0</v>
      </c>
      <c r="E13" s="46">
        <f t="shared" si="3"/>
        <v>-100</v>
      </c>
      <c r="F13" s="46">
        <f>C13/C21*100</f>
        <v>0.77295194140852108</v>
      </c>
      <c r="G13" s="47">
        <f>D13/D21*100</f>
        <v>0</v>
      </c>
      <c r="H13" s="64">
        <v>0</v>
      </c>
      <c r="I13" s="64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4">
        <f t="shared" si="2"/>
        <v>1994048</v>
      </c>
      <c r="N13" s="64">
        <f t="shared" si="4"/>
        <v>0</v>
      </c>
      <c r="O13" s="12">
        <f t="shared" si="5"/>
        <v>-100</v>
      </c>
      <c r="P13" s="12">
        <f>M13/M21*100</f>
        <v>0.58227992723334732</v>
      </c>
      <c r="Q13" s="30">
        <f>N13/N21*100</f>
        <v>0</v>
      </c>
    </row>
    <row r="14" spans="1:17" ht="16.5" customHeight="1" x14ac:dyDescent="0.25">
      <c r="A14" s="16" t="s">
        <v>31</v>
      </c>
      <c r="B14" s="7" t="s">
        <v>2</v>
      </c>
      <c r="C14" s="64">
        <v>21786400</v>
      </c>
      <c r="D14" s="64">
        <v>23471395</v>
      </c>
      <c r="E14" s="46">
        <f t="shared" si="3"/>
        <v>7.7341598428377329</v>
      </c>
      <c r="F14" s="46">
        <f>C14/C21*100</f>
        <v>8.445052564583504</v>
      </c>
      <c r="G14" s="47">
        <f>D14/D21*100</f>
        <v>8.0238595229931864</v>
      </c>
      <c r="H14" s="64">
        <v>1987823</v>
      </c>
      <c r="I14" s="64">
        <v>6381979</v>
      </c>
      <c r="J14" s="12">
        <f t="shared" si="0"/>
        <v>221.05368536333464</v>
      </c>
      <c r="K14" s="12">
        <f>H14/H21*100</f>
        <v>2.3530949949604598</v>
      </c>
      <c r="L14" s="30">
        <f>I14/I21*100</f>
        <v>7.1448216794082891</v>
      </c>
      <c r="M14" s="64">
        <f t="shared" si="2"/>
        <v>23774223</v>
      </c>
      <c r="N14" s="64">
        <f t="shared" si="4"/>
        <v>29853374</v>
      </c>
      <c r="O14" s="12">
        <f t="shared" si="5"/>
        <v>25.570345663873013</v>
      </c>
      <c r="P14" s="12">
        <f>M14/M21*100</f>
        <v>6.9422866643477841</v>
      </c>
      <c r="Q14" s="30">
        <f>N14/N21*100</f>
        <v>7.8182294835406108</v>
      </c>
    </row>
    <row r="15" spans="1:17" ht="16.5" customHeight="1" x14ac:dyDescent="0.25">
      <c r="A15" s="16" t="s">
        <v>32</v>
      </c>
      <c r="B15" s="7" t="s">
        <v>3</v>
      </c>
      <c r="C15" s="64">
        <v>38219126</v>
      </c>
      <c r="D15" s="64">
        <v>43830927</v>
      </c>
      <c r="E15" s="46">
        <f t="shared" si="3"/>
        <v>14.683226926748667</v>
      </c>
      <c r="F15" s="46">
        <f>C15/C21*100</f>
        <v>14.814862852166492</v>
      </c>
      <c r="G15" s="47">
        <f>D15/D21*100</f>
        <v>14.983907049860868</v>
      </c>
      <c r="H15" s="64">
        <v>0</v>
      </c>
      <c r="I15" s="64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4">
        <f t="shared" si="2"/>
        <v>38219126</v>
      </c>
      <c r="N15" s="64">
        <f t="shared" si="4"/>
        <v>43830927</v>
      </c>
      <c r="O15" s="12">
        <f t="shared" si="5"/>
        <v>14.683226926748667</v>
      </c>
      <c r="P15" s="12">
        <f>M15/M21*100</f>
        <v>11.160328089495405</v>
      </c>
      <c r="Q15" s="30">
        <f>N15/N21*100</f>
        <v>11.478777767709479</v>
      </c>
    </row>
    <row r="16" spans="1:17" ht="16.5" customHeight="1" x14ac:dyDescent="0.25">
      <c r="A16" s="16" t="s">
        <v>33</v>
      </c>
      <c r="B16" s="7" t="s">
        <v>4</v>
      </c>
      <c r="C16" s="64">
        <v>12467810</v>
      </c>
      <c r="D16" s="64">
        <v>12779236</v>
      </c>
      <c r="E16" s="46">
        <f t="shared" si="3"/>
        <v>2.4978404386977346</v>
      </c>
      <c r="F16" s="46">
        <f>C16/C21*100</f>
        <v>4.832891657880138</v>
      </c>
      <c r="G16" s="47">
        <f>D16/D21*100</f>
        <v>4.3686706510276592</v>
      </c>
      <c r="H16" s="64">
        <v>15972425</v>
      </c>
      <c r="I16" s="64">
        <v>16685530</v>
      </c>
      <c r="J16" s="12">
        <f t="shared" si="0"/>
        <v>4.4646007102866347</v>
      </c>
      <c r="K16" s="12">
        <f>H16/H21*100</f>
        <v>18.907434577868013</v>
      </c>
      <c r="L16" s="30">
        <f>I16/I21*100</f>
        <v>18.679963766163659</v>
      </c>
      <c r="M16" s="64">
        <f t="shared" si="2"/>
        <v>28440235</v>
      </c>
      <c r="N16" s="64">
        <f t="shared" si="4"/>
        <v>29464766</v>
      </c>
      <c r="O16" s="12">
        <f t="shared" si="5"/>
        <v>3.6023999098460333</v>
      </c>
      <c r="P16" s="12">
        <f>M16/M21*100</f>
        <v>8.3048040800920013</v>
      </c>
      <c r="Q16" s="30">
        <f>N16/N21*100</f>
        <v>7.7164578538702173</v>
      </c>
    </row>
    <row r="17" spans="1:17" ht="16.5" customHeight="1" x14ac:dyDescent="0.25">
      <c r="A17" s="16" t="s">
        <v>34</v>
      </c>
      <c r="B17" s="7" t="s">
        <v>5</v>
      </c>
      <c r="C17" s="64">
        <v>34641380</v>
      </c>
      <c r="D17" s="64">
        <v>38446107</v>
      </c>
      <c r="E17" s="46">
        <f t="shared" si="3"/>
        <v>10.983185427370387</v>
      </c>
      <c r="F17" s="46">
        <f>C17/C21*100</f>
        <v>13.428022757762259</v>
      </c>
      <c r="G17" s="47">
        <f>D17/D21*100</f>
        <v>13.143068904680142</v>
      </c>
      <c r="H17" s="64">
        <v>2231820</v>
      </c>
      <c r="I17" s="64">
        <v>2003336</v>
      </c>
      <c r="J17" s="12">
        <f t="shared" si="0"/>
        <v>-10.237563961251356</v>
      </c>
      <c r="K17" s="12">
        <f>H17/H21*100</f>
        <v>2.6419276120925526</v>
      </c>
      <c r="L17" s="30">
        <f>I17/I21*100</f>
        <v>2.2427962367063703</v>
      </c>
      <c r="M17" s="64">
        <f t="shared" si="2"/>
        <v>36873200</v>
      </c>
      <c r="N17" s="64">
        <f t="shared" si="4"/>
        <v>40449443</v>
      </c>
      <c r="O17" s="12">
        <f t="shared" si="5"/>
        <v>9.6987595326687135</v>
      </c>
      <c r="P17" s="12">
        <f>M17/M21*100</f>
        <v>10.767305607919498</v>
      </c>
      <c r="Q17" s="30">
        <f>N17/N21*100</f>
        <v>10.593208923567413</v>
      </c>
    </row>
    <row r="18" spans="1:17" ht="16.5" customHeight="1" x14ac:dyDescent="0.25">
      <c r="A18" s="16" t="s">
        <v>35</v>
      </c>
      <c r="B18" s="7" t="s">
        <v>6</v>
      </c>
      <c r="C18" s="64">
        <v>21487001</v>
      </c>
      <c r="D18" s="64">
        <v>24975199</v>
      </c>
      <c r="E18" s="46">
        <f t="shared" si="3"/>
        <v>16.233991891190399</v>
      </c>
      <c r="F18" s="46">
        <f>C18/C21*100</f>
        <v>8.3289966630677075</v>
      </c>
      <c r="G18" s="47">
        <f>D18/D21*100</f>
        <v>8.5379453728591717</v>
      </c>
      <c r="H18" s="64">
        <v>14367671</v>
      </c>
      <c r="I18" s="64">
        <v>16433856</v>
      </c>
      <c r="J18" s="12">
        <f t="shared" si="0"/>
        <v>14.380792822998245</v>
      </c>
      <c r="K18" s="12">
        <f>H18/H21*100</f>
        <v>17.007799345987319</v>
      </c>
      <c r="L18" s="30">
        <f>I18/I21*100</f>
        <v>18.398206986433831</v>
      </c>
      <c r="M18" s="64">
        <f t="shared" si="2"/>
        <v>35854672</v>
      </c>
      <c r="N18" s="64">
        <f t="shared" si="4"/>
        <v>41409055</v>
      </c>
      <c r="O18" s="12">
        <f t="shared" si="5"/>
        <v>15.491378640975995</v>
      </c>
      <c r="P18" s="12">
        <f>M18/M21*100</f>
        <v>10.46988628314641</v>
      </c>
      <c r="Q18" s="30">
        <f>N18/N21*100</f>
        <v>10.844519439797818</v>
      </c>
    </row>
    <row r="19" spans="1:17" ht="16.5" customHeight="1" x14ac:dyDescent="0.25">
      <c r="A19" s="16" t="s">
        <v>36</v>
      </c>
      <c r="B19" s="7" t="s">
        <v>7</v>
      </c>
      <c r="C19" s="64">
        <v>18210548</v>
      </c>
      <c r="D19" s="64">
        <v>19574082</v>
      </c>
      <c r="E19" s="46">
        <f t="shared" si="3"/>
        <v>7.4876055349899415</v>
      </c>
      <c r="F19" s="46">
        <f>C19/C21*100</f>
        <v>7.0589466405588341</v>
      </c>
      <c r="G19" s="47">
        <f>D19/D21*100</f>
        <v>6.6915359849531519</v>
      </c>
      <c r="H19" s="64">
        <v>22988279</v>
      </c>
      <c r="I19" s="64">
        <v>21643094</v>
      </c>
      <c r="J19" s="12">
        <f t="shared" si="0"/>
        <v>-5.8516124673795726</v>
      </c>
      <c r="K19" s="12">
        <f>H19/H21*100</f>
        <v>27.212485345855562</v>
      </c>
      <c r="L19" s="30">
        <f>I19/I21*100</f>
        <v>24.230109065020656</v>
      </c>
      <c r="M19" s="64">
        <f t="shared" si="2"/>
        <v>41198827</v>
      </c>
      <c r="N19" s="64">
        <f t="shared" si="4"/>
        <v>41217176</v>
      </c>
      <c r="O19" s="12">
        <f t="shared" si="5"/>
        <v>4.4537675793536548E-2</v>
      </c>
      <c r="P19" s="12">
        <f>M19/M21*100</f>
        <v>12.030427546207143</v>
      </c>
      <c r="Q19" s="30">
        <f>N19/N21*100</f>
        <v>10.794268702475051</v>
      </c>
    </row>
    <row r="20" spans="1:17" ht="16.5" customHeight="1" x14ac:dyDescent="0.25">
      <c r="A20" s="16" t="s">
        <v>37</v>
      </c>
      <c r="B20" s="7" t="s">
        <v>70</v>
      </c>
      <c r="C20" s="64">
        <v>715024</v>
      </c>
      <c r="D20" s="64">
        <v>1111702</v>
      </c>
      <c r="E20" s="46">
        <f t="shared" si="3"/>
        <v>55.477578374991609</v>
      </c>
      <c r="F20" s="46">
        <f>C20/C21*100</f>
        <v>0.27716443583789679</v>
      </c>
      <c r="G20" s="47">
        <f>D20/D21*100</f>
        <v>0.38004305578899639</v>
      </c>
      <c r="H20" s="64">
        <v>21771925</v>
      </c>
      <c r="I20" s="64">
        <v>22292103</v>
      </c>
      <c r="J20" s="12">
        <f>IFERROR((I20-H20)/H20*100, "-")</f>
        <v>2.3892145503900091</v>
      </c>
      <c r="K20" s="12">
        <f>H20/H21*100</f>
        <v>25.77262047383218</v>
      </c>
      <c r="L20" s="30">
        <f>I20/I21*100</f>
        <v>24.956694591756342</v>
      </c>
      <c r="M20" s="64">
        <f t="shared" si="2"/>
        <v>22486949</v>
      </c>
      <c r="N20" s="64">
        <f t="shared" si="4"/>
        <v>23403805</v>
      </c>
      <c r="O20" s="12">
        <f>IFERROR((N20-M20)/M20*100, "-")</f>
        <v>4.0772805594925305</v>
      </c>
      <c r="P20" s="12">
        <f>M20/M21*100</f>
        <v>6.5663910936045617</v>
      </c>
      <c r="Q20" s="30">
        <f>N20/N21*100</f>
        <v>6.12916711786196</v>
      </c>
    </row>
    <row r="21" spans="1:17" ht="16.5" customHeight="1" x14ac:dyDescent="0.25">
      <c r="A21" s="3"/>
      <c r="B21" s="4" t="s">
        <v>56</v>
      </c>
      <c r="C21" s="10">
        <f>SUM(C10:C20)</f>
        <v>257978264</v>
      </c>
      <c r="D21" s="10">
        <f>SUM(D10:D20)</f>
        <v>292520014</v>
      </c>
      <c r="E21" s="5">
        <f>(D21-C21)/C21*100</f>
        <v>13.389403225071705</v>
      </c>
      <c r="F21" s="10">
        <f>SUM(F10:F20)</f>
        <v>100.00000000000001</v>
      </c>
      <c r="G21" s="10">
        <f>SUM(G10:G20)</f>
        <v>100</v>
      </c>
      <c r="H21" s="10">
        <f>SUM(H10:H20)-1</f>
        <v>84476955</v>
      </c>
      <c r="I21" s="10">
        <f>SUM(I10:I20)</f>
        <v>89323139</v>
      </c>
      <c r="J21" s="5">
        <f>(I21-H21)/H21*100</f>
        <v>5.7366935160009023</v>
      </c>
      <c r="K21" s="10">
        <f>SUM(K10:K20)</f>
        <v>100.00000118375479</v>
      </c>
      <c r="L21" s="28">
        <f>SUM(L10:L20)</f>
        <v>100.00000000000001</v>
      </c>
      <c r="M21" s="10">
        <f>C21+H21</f>
        <v>342455219</v>
      </c>
      <c r="N21" s="10">
        <f>SUM(N10:N20)</f>
        <v>381843153.39999998</v>
      </c>
      <c r="O21" s="5">
        <f>(N21-M21)/M21*100</f>
        <v>11.501630640939355</v>
      </c>
      <c r="P21" s="10">
        <f>SUM(P10:P20)</f>
        <v>100.00000029200898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79" t="s">
        <v>69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78" t="s">
        <v>91</v>
      </c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78" t="s">
        <v>87</v>
      </c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2"/>
      <c r="C28" s="55"/>
      <c r="D28" s="55"/>
      <c r="E28" s="19"/>
      <c r="F28" s="19"/>
      <c r="G28" s="19"/>
    </row>
    <row r="29" spans="1:17" x14ac:dyDescent="0.25">
      <c r="A29" s="19"/>
      <c r="B29" s="42"/>
      <c r="C29" s="42"/>
      <c r="D29" s="19"/>
      <c r="E29" s="19"/>
      <c r="F29" s="19"/>
      <c r="G29" s="19"/>
    </row>
    <row r="30" spans="1:17" x14ac:dyDescent="0.25">
      <c r="A30" s="19"/>
      <c r="B30" s="42"/>
      <c r="C30" s="42"/>
      <c r="D30" s="19"/>
      <c r="E30" s="19"/>
      <c r="F30" s="19"/>
      <c r="G30" s="19"/>
    </row>
    <row r="31" spans="1:17" x14ac:dyDescent="0.25">
      <c r="A31" s="19"/>
      <c r="B31" s="42"/>
      <c r="C31" s="42"/>
      <c r="D31" s="19"/>
      <c r="E31" s="19"/>
      <c r="F31" s="19"/>
      <c r="G31" s="19"/>
    </row>
    <row r="32" spans="1:17" x14ac:dyDescent="0.25">
      <c r="A32" s="19"/>
      <c r="B32" s="42"/>
      <c r="C32" s="42"/>
      <c r="D32" s="19"/>
      <c r="E32" s="19"/>
      <c r="F32" s="19"/>
      <c r="G32" s="19"/>
    </row>
    <row r="33" spans="1:17" x14ac:dyDescent="0.25">
      <c r="A33" s="19"/>
      <c r="B33" s="42"/>
      <c r="C33" s="42"/>
      <c r="D33" s="19"/>
      <c r="E33" s="19"/>
      <c r="F33" s="19"/>
      <c r="G33" s="19"/>
    </row>
    <row r="34" spans="1:17" x14ac:dyDescent="0.25">
      <c r="A34" s="19"/>
      <c r="B34" s="42"/>
      <c r="C34" s="42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4"/>
      <c r="C41" s="6"/>
      <c r="D41" s="6"/>
      <c r="E41" s="41"/>
      <c r="F41" s="42"/>
      <c r="G41" s="42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4"/>
      <c r="C42" s="6"/>
      <c r="D42" s="6"/>
      <c r="E42" s="41"/>
      <c r="F42" s="42"/>
      <c r="G42" s="42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4"/>
      <c r="C43" s="6"/>
      <c r="D43" s="6"/>
      <c r="E43" s="41"/>
      <c r="F43" s="42"/>
      <c r="G43" s="42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4"/>
      <c r="C44" s="6"/>
      <c r="D44" s="6"/>
      <c r="E44" s="41"/>
      <c r="F44" s="42"/>
      <c r="G44" s="42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4"/>
      <c r="C45" s="6"/>
      <c r="D45" s="6"/>
      <c r="E45" s="41"/>
      <c r="F45" s="42"/>
      <c r="G45" s="42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4"/>
      <c r="C46" s="6"/>
      <c r="D46" s="6"/>
      <c r="E46" s="41"/>
      <c r="F46" s="42"/>
      <c r="G46" s="42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4"/>
      <c r="C47" s="6"/>
      <c r="D47" s="6"/>
      <c r="E47" s="41"/>
      <c r="F47" s="42"/>
      <c r="G47" s="42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4"/>
      <c r="C48" s="6"/>
      <c r="D48" s="6"/>
      <c r="E48" s="45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4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4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4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4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4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5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3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41:G47 H25:I25 C25:F25 C41:D53 D28 C27:F27 B28:C34 M10:N20 C10:D20 M25:N25 H10:I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E21 J21 M21 O21 H21 N1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92"/>
    </row>
    <row r="8" spans="1:12" s="29" customFormat="1" ht="21.75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93"/>
    </row>
    <row r="9" spans="1:12" ht="19.5" customHeight="1" thickBot="1" x14ac:dyDescent="0.3">
      <c r="A9" s="84"/>
      <c r="B9" s="87"/>
      <c r="C9" s="51" t="s">
        <v>65</v>
      </c>
      <c r="D9" s="51" t="s">
        <v>76</v>
      </c>
      <c r="E9" s="91"/>
      <c r="F9" s="35" t="s">
        <v>68</v>
      </c>
      <c r="G9" s="35" t="s">
        <v>77</v>
      </c>
      <c r="H9" s="51" t="s">
        <v>65</v>
      </c>
      <c r="I9" s="51" t="s">
        <v>76</v>
      </c>
      <c r="J9" s="91"/>
      <c r="K9" s="35" t="s">
        <v>68</v>
      </c>
      <c r="L9" s="36" t="s">
        <v>77</v>
      </c>
    </row>
    <row r="10" spans="1:12" ht="16.5" customHeight="1" x14ac:dyDescent="0.25">
      <c r="A10" s="54" t="s">
        <v>27</v>
      </c>
      <c r="B10" s="7" t="s">
        <v>63</v>
      </c>
      <c r="C10" s="64">
        <v>28680802</v>
      </c>
      <c r="D10" s="64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4">
        <v>2177349</v>
      </c>
      <c r="I10" s="64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4">
        <v>13266562</v>
      </c>
      <c r="D11" s="64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4">
        <v>0</v>
      </c>
      <c r="I11" s="64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4">
        <v>2126555</v>
      </c>
      <c r="D12" s="64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4">
        <v>0</v>
      </c>
      <c r="I12" s="64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4">
        <v>2749392</v>
      </c>
      <c r="D13" s="64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4">
        <v>0</v>
      </c>
      <c r="I13" s="64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4">
        <v>4439577</v>
      </c>
      <c r="D14" s="64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4">
        <v>0</v>
      </c>
      <c r="I14" s="64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4">
        <v>16999983</v>
      </c>
      <c r="D15" s="64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4">
        <v>0</v>
      </c>
      <c r="I15" s="64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4">
        <v>22196298</v>
      </c>
      <c r="D16" s="64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4">
        <v>4288086</v>
      </c>
      <c r="I16" s="64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4">
        <v>1522440</v>
      </c>
      <c r="D17" s="64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4">
        <v>0</v>
      </c>
      <c r="I17" s="64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4">
        <v>3121970</v>
      </c>
      <c r="D18" s="64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4">
        <v>0</v>
      </c>
      <c r="I18" s="64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4">
        <v>27208327</v>
      </c>
      <c r="D19" s="64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4">
        <v>0</v>
      </c>
      <c r="I19" s="64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4">
        <v>491396</v>
      </c>
      <c r="D20" s="64"/>
      <c r="E20" s="46">
        <f>IFERROR((D20-C20)/C20*100, "-")</f>
        <v>-100</v>
      </c>
      <c r="F20" s="46" t="s">
        <v>74</v>
      </c>
      <c r="G20" s="46" t="e">
        <f t="shared" ref="G20:G31" si="8">D20/D$32*100</f>
        <v>#DIV/0!</v>
      </c>
      <c r="H20" s="64">
        <v>0</v>
      </c>
      <c r="I20" s="64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4">
        <v>13237492</v>
      </c>
      <c r="D21" s="64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4">
        <v>13619267</v>
      </c>
      <c r="I21" s="64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4">
        <v>1806278</v>
      </c>
      <c r="D22" s="64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4">
        <v>0</v>
      </c>
      <c r="I22" s="64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4">
        <v>4279393</v>
      </c>
      <c r="D23" s="64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4">
        <v>0</v>
      </c>
      <c r="I23" s="64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67</v>
      </c>
      <c r="C24" s="64">
        <v>1763207</v>
      </c>
      <c r="D24" s="64"/>
      <c r="E24" s="46">
        <f>IFERROR((D24-C24)/C24*100, "-")</f>
        <v>-100</v>
      </c>
      <c r="F24" s="46" t="s">
        <v>74</v>
      </c>
      <c r="G24" s="46" t="e">
        <f t="shared" si="8"/>
        <v>#DIV/0!</v>
      </c>
      <c r="H24" s="64"/>
      <c r="I24" s="64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73</v>
      </c>
      <c r="B25" s="7" t="s">
        <v>5</v>
      </c>
      <c r="C25" s="64">
        <v>32253873</v>
      </c>
      <c r="D25" s="64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4">
        <v>2484413</v>
      </c>
      <c r="I25" s="64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4">
        <v>16874018</v>
      </c>
      <c r="D26" s="64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4">
        <v>6435953</v>
      </c>
      <c r="I26" s="64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4">
        <v>11620643</v>
      </c>
      <c r="D27" s="64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4">
        <v>13704200</v>
      </c>
      <c r="I27" s="64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4">
        <v>0</v>
      </c>
      <c r="D28" s="64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4">
        <v>0</v>
      </c>
      <c r="I28" s="64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70</v>
      </c>
      <c r="C29" s="64">
        <v>103869</v>
      </c>
      <c r="D29" s="64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4">
        <v>13661450</v>
      </c>
      <c r="I29" s="64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4">
        <v>6167356</v>
      </c>
      <c r="D30" s="64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4">
        <v>650092</v>
      </c>
      <c r="I30" s="64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4">
        <v>0</v>
      </c>
      <c r="D31" s="64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4">
        <v>0</v>
      </c>
      <c r="I31" s="64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0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2"/>
    </row>
    <row r="40" spans="1:12" x14ac:dyDescent="0.25">
      <c r="A40" s="19"/>
      <c r="B40" s="42"/>
    </row>
    <row r="41" spans="1:12" x14ac:dyDescent="0.25">
      <c r="A41" s="19"/>
      <c r="B41" s="42"/>
    </row>
    <row r="42" spans="1:12" x14ac:dyDescent="0.25">
      <c r="A42" s="19"/>
      <c r="B42" s="42"/>
    </row>
    <row r="43" spans="1:12" x14ac:dyDescent="0.25">
      <c r="A43" s="19"/>
      <c r="B43" s="42"/>
      <c r="C43" s="42"/>
      <c r="D43" s="19"/>
      <c r="E43" s="19"/>
      <c r="F43" s="19"/>
      <c r="G43" s="19"/>
    </row>
    <row r="44" spans="1:12" x14ac:dyDescent="0.25">
      <c r="A44" s="19"/>
      <c r="B44" s="42"/>
      <c r="C44" s="42"/>
      <c r="D44" s="19"/>
      <c r="E44" s="19"/>
      <c r="F44" s="19"/>
      <c r="G44" s="19"/>
    </row>
    <row r="45" spans="1:12" x14ac:dyDescent="0.25">
      <c r="A45" s="19"/>
      <c r="B45" s="42"/>
      <c r="C45" s="42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4"/>
      <c r="C52" s="6"/>
      <c r="D52" s="6"/>
      <c r="E52" s="41"/>
      <c r="F52" s="42"/>
      <c r="G52" s="42"/>
      <c r="H52" s="17"/>
      <c r="I52" s="17"/>
      <c r="J52" s="17"/>
      <c r="K52" s="17"/>
      <c r="L52" s="17"/>
    </row>
    <row r="53" spans="1:12" x14ac:dyDescent="0.25">
      <c r="A53" s="17"/>
      <c r="B53" s="44"/>
      <c r="C53" s="6"/>
      <c r="D53" s="6"/>
      <c r="E53" s="41"/>
      <c r="F53" s="42"/>
      <c r="G53" s="42"/>
      <c r="H53" s="17"/>
      <c r="I53" s="17"/>
      <c r="J53" s="17"/>
      <c r="K53" s="17"/>
      <c r="L53" s="17"/>
    </row>
    <row r="54" spans="1:12" x14ac:dyDescent="0.25">
      <c r="A54" s="17"/>
      <c r="B54" s="44"/>
      <c r="C54" s="6"/>
      <c r="D54" s="6"/>
      <c r="E54" s="41"/>
      <c r="F54" s="42"/>
      <c r="G54" s="42"/>
      <c r="H54" s="17"/>
      <c r="I54" s="17"/>
      <c r="J54" s="17"/>
      <c r="K54" s="17"/>
      <c r="L54" s="17"/>
    </row>
    <row r="55" spans="1:12" x14ac:dyDescent="0.25">
      <c r="A55" s="17"/>
      <c r="B55" s="44"/>
      <c r="C55" s="6"/>
      <c r="D55" s="6"/>
      <c r="E55" s="41"/>
      <c r="F55" s="42"/>
      <c r="G55" s="42"/>
      <c r="H55" s="17"/>
      <c r="I55" s="17"/>
      <c r="J55" s="17"/>
      <c r="K55" s="17"/>
      <c r="L55" s="17"/>
    </row>
    <row r="56" spans="1:12" x14ac:dyDescent="0.25">
      <c r="A56" s="17"/>
      <c r="B56" s="44"/>
      <c r="C56" s="6"/>
      <c r="D56" s="6"/>
      <c r="E56" s="41"/>
      <c r="F56" s="42"/>
      <c r="G56" s="42"/>
      <c r="H56" s="17"/>
      <c r="I56" s="17"/>
      <c r="J56" s="17"/>
      <c r="K56" s="17"/>
      <c r="L56" s="17"/>
    </row>
    <row r="57" spans="1:12" x14ac:dyDescent="0.25">
      <c r="A57" s="17"/>
      <c r="B57" s="44"/>
      <c r="C57" s="6"/>
      <c r="D57" s="6"/>
      <c r="E57" s="41"/>
      <c r="F57" s="42"/>
      <c r="G57" s="42"/>
      <c r="H57" s="17"/>
      <c r="I57" s="17"/>
      <c r="J57" s="17"/>
      <c r="K57" s="17"/>
      <c r="L57" s="17"/>
    </row>
    <row r="58" spans="1:12" x14ac:dyDescent="0.25">
      <c r="A58" s="17"/>
      <c r="B58" s="44"/>
      <c r="C58" s="6"/>
      <c r="D58" s="6"/>
      <c r="E58" s="41"/>
      <c r="F58" s="42"/>
      <c r="G58" s="42"/>
      <c r="H58" s="17"/>
      <c r="I58" s="17"/>
      <c r="J58" s="17"/>
      <c r="K58" s="17"/>
      <c r="L58" s="17"/>
    </row>
    <row r="59" spans="1:12" x14ac:dyDescent="0.25">
      <c r="A59" s="17"/>
      <c r="B59" s="44"/>
      <c r="C59" s="6"/>
      <c r="D59" s="6"/>
      <c r="E59" s="45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4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4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4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4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4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5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3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68" t="s">
        <v>64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88"/>
      <c r="M7" s="88" t="s">
        <v>78</v>
      </c>
      <c r="N7" s="88"/>
      <c r="O7" s="88"/>
      <c r="P7" s="88"/>
      <c r="Q7" s="92"/>
    </row>
    <row r="8" spans="1:17" ht="21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86"/>
      <c r="M8" s="89" t="s">
        <v>26</v>
      </c>
      <c r="N8" s="89"/>
      <c r="O8" s="90" t="s">
        <v>61</v>
      </c>
      <c r="P8" s="86" t="s">
        <v>57</v>
      </c>
      <c r="Q8" s="93"/>
    </row>
    <row r="9" spans="1:17" ht="18.75" customHeight="1" thickBot="1" x14ac:dyDescent="0.3">
      <c r="A9" s="84"/>
      <c r="B9" s="87"/>
      <c r="C9" s="71" t="s">
        <v>81</v>
      </c>
      <c r="D9" s="71" t="s">
        <v>92</v>
      </c>
      <c r="E9" s="91"/>
      <c r="F9" s="35" t="s">
        <v>80</v>
      </c>
      <c r="G9" s="35" t="s">
        <v>82</v>
      </c>
      <c r="H9" s="71" t="s">
        <v>81</v>
      </c>
      <c r="I9" s="71" t="s">
        <v>92</v>
      </c>
      <c r="J9" s="91"/>
      <c r="K9" s="35" t="s">
        <v>80</v>
      </c>
      <c r="L9" s="35" t="s">
        <v>82</v>
      </c>
      <c r="M9" s="71" t="s">
        <v>81</v>
      </c>
      <c r="N9" s="71" t="s">
        <v>92</v>
      </c>
      <c r="O9" s="91"/>
      <c r="P9" s="35" t="s">
        <v>80</v>
      </c>
      <c r="Q9" s="36" t="s">
        <v>82</v>
      </c>
    </row>
    <row r="10" spans="1:17" x14ac:dyDescent="0.25">
      <c r="A10" s="16" t="s">
        <v>27</v>
      </c>
      <c r="B10" s="7" t="s">
        <v>12</v>
      </c>
      <c r="C10" s="64">
        <v>8636874.75</v>
      </c>
      <c r="D10" s="64">
        <v>8883153.7000000011</v>
      </c>
      <c r="E10" s="46">
        <f t="shared" ref="E10:E23" si="0">IFERROR((D10-C10)/C$24*100, "-")</f>
        <v>0.18511391158525017</v>
      </c>
      <c r="F10" s="46">
        <f t="shared" ref="F10:G23" si="1">C10/C$24*100</f>
        <v>6.4918486490395235</v>
      </c>
      <c r="G10" s="47">
        <f t="shared" si="1"/>
        <v>5.9116332613189702</v>
      </c>
      <c r="H10" s="64">
        <v>0</v>
      </c>
      <c r="I10" s="64">
        <v>0</v>
      </c>
      <c r="J10" s="31">
        <f t="shared" ref="J10:J23" si="2">IFERROR((I10-H10)/H$24*100, "-")</f>
        <v>0</v>
      </c>
      <c r="K10" s="31">
        <f t="shared" ref="K10:L23" si="3">H10/H$24*100</f>
        <v>0</v>
      </c>
      <c r="L10" s="32">
        <f t="shared" si="3"/>
        <v>0</v>
      </c>
      <c r="M10" s="64">
        <f t="shared" ref="M10:N23" si="4">C10+H10</f>
        <v>8636874.75</v>
      </c>
      <c r="N10" s="64">
        <f t="shared" si="4"/>
        <v>8883153.7000000011</v>
      </c>
      <c r="O10" s="31">
        <f t="shared" ref="O10:O23" si="5">IFERROR((N10-M10)/M$24*100, "-")</f>
        <v>0.16832366914916866</v>
      </c>
      <c r="P10" s="31">
        <f t="shared" ref="P10:P23" si="6">M10/M$24*100</f>
        <v>5.9030235751037683</v>
      </c>
      <c r="Q10" s="32">
        <f t="shared" ref="Q10:Q23" si="7">N10/N$24*100</f>
        <v>5.4226677632039459</v>
      </c>
    </row>
    <row r="11" spans="1:17" x14ac:dyDescent="0.25">
      <c r="A11" s="16" t="s">
        <v>28</v>
      </c>
      <c r="B11" s="7" t="s">
        <v>13</v>
      </c>
      <c r="C11" s="64">
        <v>13084214.040000001</v>
      </c>
      <c r="D11" s="64">
        <v>14046156.77</v>
      </c>
      <c r="E11" s="46">
        <f t="shared" si="0"/>
        <v>0.7230377645807452</v>
      </c>
      <c r="F11" s="46">
        <f t="shared" si="1"/>
        <v>9.8346612285095354</v>
      </c>
      <c r="G11" s="47">
        <f t="shared" si="1"/>
        <v>9.3475504713188293</v>
      </c>
      <c r="H11" s="64">
        <v>0</v>
      </c>
      <c r="I11" s="64">
        <v>0</v>
      </c>
      <c r="J11" s="31">
        <f t="shared" si="2"/>
        <v>0</v>
      </c>
      <c r="K11" s="31">
        <f t="shared" si="3"/>
        <v>0</v>
      </c>
      <c r="L11" s="32">
        <f t="shared" si="3"/>
        <v>0</v>
      </c>
      <c r="M11" s="64">
        <f t="shared" si="4"/>
        <v>13084214.040000001</v>
      </c>
      <c r="N11" s="64">
        <f t="shared" si="4"/>
        <v>14046156.77</v>
      </c>
      <c r="O11" s="31">
        <f t="shared" si="5"/>
        <v>0.65745663535177135</v>
      </c>
      <c r="P11" s="31">
        <f t="shared" si="6"/>
        <v>8.9426356379457417</v>
      </c>
      <c r="Q11" s="32">
        <f t="shared" si="7"/>
        <v>8.5743919429861766</v>
      </c>
    </row>
    <row r="12" spans="1:17" x14ac:dyDescent="0.25">
      <c r="A12" s="16" t="s">
        <v>29</v>
      </c>
      <c r="B12" s="7" t="s">
        <v>14</v>
      </c>
      <c r="C12" s="64">
        <v>15653797.202</v>
      </c>
      <c r="D12" s="64">
        <v>16775428.060000001</v>
      </c>
      <c r="E12" s="46">
        <f t="shared" si="0"/>
        <v>0.84306626887559621</v>
      </c>
      <c r="F12" s="46">
        <f t="shared" si="1"/>
        <v>11.76607108006775</v>
      </c>
      <c r="G12" s="47">
        <f t="shared" si="1"/>
        <v>11.163848092863637</v>
      </c>
      <c r="H12" s="64">
        <v>0</v>
      </c>
      <c r="I12" s="64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4">
        <f t="shared" si="4"/>
        <v>15653797.202</v>
      </c>
      <c r="N12" s="64">
        <f t="shared" si="4"/>
        <v>16775428.060000001</v>
      </c>
      <c r="O12" s="31">
        <f t="shared" si="5"/>
        <v>0.76659828803675456</v>
      </c>
      <c r="P12" s="31">
        <f t="shared" si="6"/>
        <v>10.698862331342642</v>
      </c>
      <c r="Q12" s="32">
        <f t="shared" si="7"/>
        <v>10.240459191301497</v>
      </c>
    </row>
    <row r="13" spans="1:17" x14ac:dyDescent="0.25">
      <c r="A13" s="16" t="s">
        <v>30</v>
      </c>
      <c r="B13" s="7" t="s">
        <v>23</v>
      </c>
      <c r="C13" s="64">
        <v>5815649.9400000004</v>
      </c>
      <c r="D13" s="64">
        <v>7060051.7400000002</v>
      </c>
      <c r="E13" s="46">
        <f t="shared" si="0"/>
        <v>0.93534621932457107</v>
      </c>
      <c r="F13" s="46">
        <f t="shared" si="1"/>
        <v>4.3712940501164255</v>
      </c>
      <c r="G13" s="47">
        <f t="shared" si="1"/>
        <v>4.6983805641927443</v>
      </c>
      <c r="H13" s="64">
        <v>0</v>
      </c>
      <c r="I13" s="64">
        <v>0</v>
      </c>
      <c r="J13" s="31">
        <f t="shared" si="2"/>
        <v>0</v>
      </c>
      <c r="K13" s="31">
        <f t="shared" si="3"/>
        <v>0</v>
      </c>
      <c r="L13" s="32">
        <f t="shared" si="3"/>
        <v>0</v>
      </c>
      <c r="M13" s="64">
        <f t="shared" si="4"/>
        <v>5815649.9400000004</v>
      </c>
      <c r="N13" s="64">
        <f t="shared" si="4"/>
        <v>7060051.7400000002</v>
      </c>
      <c r="O13" s="31">
        <f t="shared" si="5"/>
        <v>0.85050824226686439</v>
      </c>
      <c r="P13" s="31">
        <f t="shared" si="6"/>
        <v>3.9748079825252551</v>
      </c>
      <c r="Q13" s="32">
        <f t="shared" si="7"/>
        <v>4.3097661337380577</v>
      </c>
    </row>
    <row r="14" spans="1:17" x14ac:dyDescent="0.25">
      <c r="A14" s="16" t="s">
        <v>31</v>
      </c>
      <c r="B14" s="7" t="s">
        <v>16</v>
      </c>
      <c r="C14" s="64">
        <v>6087761.9500000002</v>
      </c>
      <c r="D14" s="64">
        <v>6880954.1600000001</v>
      </c>
      <c r="E14" s="46">
        <f t="shared" si="0"/>
        <v>0.59619757446606181</v>
      </c>
      <c r="F14" s="46">
        <f t="shared" si="1"/>
        <v>4.5758252070034615</v>
      </c>
      <c r="G14" s="47">
        <f t="shared" si="1"/>
        <v>4.5791932522643544</v>
      </c>
      <c r="H14" s="64">
        <v>12117629.779999999</v>
      </c>
      <c r="I14" s="64">
        <v>12232637.550000001</v>
      </c>
      <c r="J14" s="64">
        <f t="shared" si="2"/>
        <v>0.86661693088744884</v>
      </c>
      <c r="K14" s="31">
        <f t="shared" si="3"/>
        <v>91.30985784329026</v>
      </c>
      <c r="L14" s="32">
        <f t="shared" si="3"/>
        <v>90.280757888775668</v>
      </c>
      <c r="M14" s="64">
        <f t="shared" si="4"/>
        <v>18205391.73</v>
      </c>
      <c r="N14" s="64">
        <f t="shared" si="4"/>
        <v>19113591.710000001</v>
      </c>
      <c r="O14" s="31">
        <f t="shared" si="5"/>
        <v>0.62072520998973313</v>
      </c>
      <c r="P14" s="31">
        <f t="shared" si="6"/>
        <v>12.442794377235721</v>
      </c>
      <c r="Q14" s="32">
        <f t="shared" si="7"/>
        <v>11.667777132445561</v>
      </c>
    </row>
    <row r="15" spans="1:17" x14ac:dyDescent="0.25">
      <c r="A15" s="16" t="s">
        <v>32</v>
      </c>
      <c r="B15" s="7" t="s">
        <v>17</v>
      </c>
      <c r="C15" s="64">
        <v>3922948.48</v>
      </c>
      <c r="D15" s="64">
        <v>5616651.1399999997</v>
      </c>
      <c r="E15" s="46">
        <f t="shared" si="0"/>
        <v>1.2730601801532027</v>
      </c>
      <c r="F15" s="46">
        <f t="shared" si="1"/>
        <v>2.9486577642149614</v>
      </c>
      <c r="G15" s="47">
        <f t="shared" si="1"/>
        <v>3.73781461154377</v>
      </c>
      <c r="H15" s="64">
        <v>0</v>
      </c>
      <c r="I15" s="64">
        <v>0</v>
      </c>
      <c r="J15" s="31">
        <f t="shared" si="2"/>
        <v>0</v>
      </c>
      <c r="K15" s="31">
        <f t="shared" si="3"/>
        <v>0</v>
      </c>
      <c r="L15" s="32">
        <f t="shared" si="3"/>
        <v>0</v>
      </c>
      <c r="M15" s="64">
        <f t="shared" si="4"/>
        <v>3922948.48</v>
      </c>
      <c r="N15" s="64">
        <f t="shared" si="4"/>
        <v>5616651.1399999997</v>
      </c>
      <c r="O15" s="31">
        <f t="shared" si="5"/>
        <v>1.1575907976662461</v>
      </c>
      <c r="P15" s="31">
        <f t="shared" si="6"/>
        <v>2.681207963720615</v>
      </c>
      <c r="Q15" s="32">
        <f t="shared" si="7"/>
        <v>3.4286509164015349</v>
      </c>
    </row>
    <row r="16" spans="1:17" x14ac:dyDescent="0.25">
      <c r="A16" s="16" t="s">
        <v>33</v>
      </c>
      <c r="B16" s="7" t="s">
        <v>18</v>
      </c>
      <c r="C16" s="64">
        <v>10364671.74</v>
      </c>
      <c r="D16" s="64">
        <v>11963418.469999999</v>
      </c>
      <c r="E16" s="46">
        <f t="shared" si="0"/>
        <v>1.2016871958582991</v>
      </c>
      <c r="F16" s="46">
        <f t="shared" si="1"/>
        <v>7.7905356023667158</v>
      </c>
      <c r="G16" s="47">
        <f t="shared" si="1"/>
        <v>7.9615128742317811</v>
      </c>
      <c r="H16" s="64">
        <v>0</v>
      </c>
      <c r="I16" s="64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4">
        <f t="shared" si="4"/>
        <v>10364671.74</v>
      </c>
      <c r="N16" s="64">
        <f t="shared" si="4"/>
        <v>11963418.469999999</v>
      </c>
      <c r="O16" s="31">
        <f t="shared" si="5"/>
        <v>1.0926915013801781</v>
      </c>
      <c r="P16" s="31">
        <f t="shared" si="6"/>
        <v>7.0839167407668837</v>
      </c>
      <c r="Q16" s="32">
        <f t="shared" si="7"/>
        <v>7.3029968709184514</v>
      </c>
    </row>
    <row r="17" spans="1:17" x14ac:dyDescent="0.25">
      <c r="A17" s="16" t="s">
        <v>34</v>
      </c>
      <c r="B17" s="7" t="s">
        <v>19</v>
      </c>
      <c r="C17" s="64">
        <v>8713981.4600000009</v>
      </c>
      <c r="D17" s="64">
        <v>10199537.07</v>
      </c>
      <c r="E17" s="46">
        <f t="shared" si="0"/>
        <v>1.1166078539985291</v>
      </c>
      <c r="F17" s="46">
        <f t="shared" si="1"/>
        <v>6.5498053875166438</v>
      </c>
      <c r="G17" s="47">
        <f t="shared" si="1"/>
        <v>6.7876707562842045</v>
      </c>
      <c r="H17" s="64">
        <v>0</v>
      </c>
      <c r="I17" s="64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4">
        <f t="shared" si="4"/>
        <v>8713981.4600000009</v>
      </c>
      <c r="N17" s="64">
        <f t="shared" si="4"/>
        <v>10199537.07</v>
      </c>
      <c r="O17" s="31">
        <f t="shared" si="5"/>
        <v>1.0153290445664569</v>
      </c>
      <c r="P17" s="31">
        <f t="shared" si="6"/>
        <v>5.9557235088302232</v>
      </c>
      <c r="Q17" s="32">
        <f t="shared" si="7"/>
        <v>6.2262460762209519</v>
      </c>
    </row>
    <row r="18" spans="1:17" x14ac:dyDescent="0.25">
      <c r="A18" s="16" t="s">
        <v>35</v>
      </c>
      <c r="B18" s="7" t="s">
        <v>11</v>
      </c>
      <c r="C18" s="64">
        <v>15527699.35</v>
      </c>
      <c r="D18" s="64">
        <v>16638144.67</v>
      </c>
      <c r="E18" s="46">
        <f t="shared" si="0"/>
        <v>0.83465873468574547</v>
      </c>
      <c r="F18" s="46">
        <f t="shared" si="1"/>
        <v>11.671290480157698</v>
      </c>
      <c r="G18" s="47">
        <f t="shared" si="1"/>
        <v>11.072487627655134</v>
      </c>
      <c r="H18" s="64">
        <v>0</v>
      </c>
      <c r="I18" s="64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4">
        <f t="shared" si="4"/>
        <v>15527699.35</v>
      </c>
      <c r="N18" s="64">
        <f t="shared" si="4"/>
        <v>16638144.67</v>
      </c>
      <c r="O18" s="31">
        <f t="shared" si="5"/>
        <v>0.75895333584913338</v>
      </c>
      <c r="P18" s="31">
        <f t="shared" si="6"/>
        <v>10.612678542104996</v>
      </c>
      <c r="Q18" s="32">
        <f t="shared" si="7"/>
        <v>10.156655371338735</v>
      </c>
    </row>
    <row r="19" spans="1:17" x14ac:dyDescent="0.25">
      <c r="A19" s="16" t="s">
        <v>36</v>
      </c>
      <c r="B19" s="7" t="s">
        <v>15</v>
      </c>
      <c r="C19" s="64">
        <v>6380442.4699999997</v>
      </c>
      <c r="D19" s="64">
        <v>7067319.1299999999</v>
      </c>
      <c r="E19" s="46">
        <f t="shared" si="0"/>
        <v>0.51628620842021378</v>
      </c>
      <c r="F19" s="46">
        <f t="shared" si="1"/>
        <v>4.7958165456948301</v>
      </c>
      <c r="G19" s="47">
        <f t="shared" si="1"/>
        <v>4.7032169259059247</v>
      </c>
      <c r="H19" s="64">
        <v>0</v>
      </c>
      <c r="I19" s="64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4">
        <f t="shared" si="4"/>
        <v>6380442.4699999997</v>
      </c>
      <c r="N19" s="64">
        <f t="shared" si="4"/>
        <v>7067319.1299999999</v>
      </c>
      <c r="O19" s="31">
        <f t="shared" si="5"/>
        <v>0.46945790399108617</v>
      </c>
      <c r="P19" s="31">
        <f t="shared" si="6"/>
        <v>4.3608253459972097</v>
      </c>
      <c r="Q19" s="32">
        <f t="shared" si="7"/>
        <v>4.3142024682659219</v>
      </c>
    </row>
    <row r="20" spans="1:17" x14ac:dyDescent="0.25">
      <c r="A20" s="16" t="s">
        <v>37</v>
      </c>
      <c r="B20" s="7" t="s">
        <v>67</v>
      </c>
      <c r="C20" s="64">
        <v>9771299.1099999994</v>
      </c>
      <c r="D20" s="64">
        <v>13019685.24</v>
      </c>
      <c r="E20" s="46">
        <f t="shared" si="0"/>
        <v>2.4416275238446907</v>
      </c>
      <c r="F20" s="46">
        <f t="shared" si="1"/>
        <v>7.3445310673996511</v>
      </c>
      <c r="G20" s="47">
        <f t="shared" si="1"/>
        <v>8.6644458619113678</v>
      </c>
      <c r="H20" s="64">
        <v>0</v>
      </c>
      <c r="I20" s="64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4">
        <f t="shared" si="4"/>
        <v>9771299.1099999994</v>
      </c>
      <c r="N20" s="64">
        <f t="shared" si="4"/>
        <v>13019685.24</v>
      </c>
      <c r="O20" s="31">
        <f t="shared" si="5"/>
        <v>2.2201664909439724</v>
      </c>
      <c r="P20" s="31">
        <f t="shared" si="6"/>
        <v>6.6783658065344138</v>
      </c>
      <c r="Q20" s="32">
        <f t="shared" si="7"/>
        <v>7.9477885695043451</v>
      </c>
    </row>
    <row r="21" spans="1:17" x14ac:dyDescent="0.25">
      <c r="A21" s="16" t="s">
        <v>38</v>
      </c>
      <c r="B21" s="7" t="s">
        <v>22</v>
      </c>
      <c r="C21" s="64">
        <v>1804302.57</v>
      </c>
      <c r="D21" s="64">
        <v>2102405.17</v>
      </c>
      <c r="E21" s="46">
        <f t="shared" si="0"/>
        <v>0.22406680855076294</v>
      </c>
      <c r="F21" s="46">
        <f t="shared" si="1"/>
        <v>1.3561918564945084</v>
      </c>
      <c r="G21" s="47">
        <f t="shared" si="1"/>
        <v>1.3991256654425512</v>
      </c>
      <c r="H21" s="64">
        <v>0</v>
      </c>
      <c r="I21" s="64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4">
        <f t="shared" si="4"/>
        <v>1804302.57</v>
      </c>
      <c r="N21" s="64">
        <f t="shared" si="4"/>
        <v>2102405.17</v>
      </c>
      <c r="O21" s="31">
        <f t="shared" si="5"/>
        <v>0.20374345194709786</v>
      </c>
      <c r="P21" s="31">
        <f t="shared" si="6"/>
        <v>1.2331822465447144</v>
      </c>
      <c r="Q21" s="32">
        <f t="shared" si="7"/>
        <v>1.2834005946055296</v>
      </c>
    </row>
    <row r="22" spans="1:17" x14ac:dyDescent="0.25">
      <c r="A22" s="16" t="s">
        <v>39</v>
      </c>
      <c r="B22" s="7" t="s">
        <v>20</v>
      </c>
      <c r="C22" s="64">
        <v>8723465.6399000008</v>
      </c>
      <c r="D22" s="64">
        <v>7840601.21</v>
      </c>
      <c r="E22" s="46">
        <f t="shared" si="0"/>
        <v>-0.66359909370358416</v>
      </c>
      <c r="F22" s="46">
        <f t="shared" si="1"/>
        <v>6.5569341073665024</v>
      </c>
      <c r="G22" s="47">
        <f t="shared" si="1"/>
        <v>5.2178269640627466</v>
      </c>
      <c r="H22" s="64">
        <v>0</v>
      </c>
      <c r="I22" s="64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4">
        <f t="shared" si="4"/>
        <v>8723465.6399000008</v>
      </c>
      <c r="N22" s="64">
        <f t="shared" si="4"/>
        <v>7840601.21</v>
      </c>
      <c r="O22" s="31">
        <f t="shared" si="5"/>
        <v>-0.60340918378146602</v>
      </c>
      <c r="P22" s="31">
        <f t="shared" si="6"/>
        <v>5.9622056379754014</v>
      </c>
      <c r="Q22" s="32">
        <f t="shared" si="7"/>
        <v>4.7862478643823136</v>
      </c>
    </row>
    <row r="23" spans="1:17" x14ac:dyDescent="0.25">
      <c r="A23" s="16" t="s">
        <v>40</v>
      </c>
      <c r="B23" s="7" t="s">
        <v>25</v>
      </c>
      <c r="C23" s="64">
        <v>18554729.100000001</v>
      </c>
      <c r="D23" s="64">
        <v>22172135.93</v>
      </c>
      <c r="E23" s="46">
        <f t="shared" si="0"/>
        <v>2.7189994439090177</v>
      </c>
      <c r="F23" s="46">
        <f t="shared" si="1"/>
        <v>13.946536974051796</v>
      </c>
      <c r="G23" s="47">
        <f t="shared" si="1"/>
        <v>14.755293071003983</v>
      </c>
      <c r="H23" s="64">
        <v>1153259.1099999999</v>
      </c>
      <c r="I23" s="64">
        <v>1316913.69</v>
      </c>
      <c r="J23" s="31">
        <f t="shared" si="2"/>
        <v>1.2331847652143224</v>
      </c>
      <c r="K23" s="31">
        <f t="shared" si="3"/>
        <v>8.6901421567097454</v>
      </c>
      <c r="L23" s="32">
        <f t="shared" si="3"/>
        <v>9.7192421112243412</v>
      </c>
      <c r="M23" s="64">
        <f t="shared" si="4"/>
        <v>19707988.210000001</v>
      </c>
      <c r="N23" s="64">
        <f t="shared" si="4"/>
        <v>23489049.620000001</v>
      </c>
      <c r="O23" s="31">
        <f t="shared" si="5"/>
        <v>2.5842327564313812</v>
      </c>
      <c r="P23" s="31">
        <f t="shared" si="6"/>
        <v>13.469770303372423</v>
      </c>
      <c r="Q23" s="32">
        <f t="shared" si="7"/>
        <v>14.338749104686988</v>
      </c>
    </row>
    <row r="24" spans="1:17" x14ac:dyDescent="0.25">
      <c r="A24" s="3"/>
      <c r="B24" s="4" t="s">
        <v>56</v>
      </c>
      <c r="C24" s="69">
        <f>SUM(C10:C23)</f>
        <v>133041837.8019</v>
      </c>
      <c r="D24" s="74">
        <f>SUM(D10:D23)</f>
        <v>150265642.46000001</v>
      </c>
      <c r="E24" s="75">
        <f>(D24-C24)/C24*100</f>
        <v>12.946156594549111</v>
      </c>
      <c r="F24" s="76">
        <f>SUM(F10:F23)</f>
        <v>100.00000000000001</v>
      </c>
      <c r="G24" s="76">
        <f>SUM(G10:G23)</f>
        <v>100</v>
      </c>
      <c r="H24" s="74">
        <f>SUM(H10:H23)</f>
        <v>13270888.889999999</v>
      </c>
      <c r="I24" s="74">
        <f>SUM(I10:I23)</f>
        <v>13549551.24</v>
      </c>
      <c r="J24" s="75">
        <f>(I24-H24)/H24*100</f>
        <v>2.0998016961017711</v>
      </c>
      <c r="K24" s="76">
        <f>SUM(K10:K23)</f>
        <v>100</v>
      </c>
      <c r="L24" s="77">
        <f>SUM(L10:L23)</f>
        <v>100.00000000000001</v>
      </c>
      <c r="M24" s="74">
        <f>SUM(M10:M23)</f>
        <v>146312726.69189999</v>
      </c>
      <c r="N24" s="69">
        <f>SUM(N10:N23)</f>
        <v>163815193.69999999</v>
      </c>
      <c r="O24" s="75">
        <f>(N24-M24)/M24*100</f>
        <v>11.96236814378838</v>
      </c>
      <c r="P24" s="76">
        <f>SUM(P10:P23)</f>
        <v>100.00000000000003</v>
      </c>
      <c r="Q24" s="77">
        <f>SUM(Q10:Q23)</f>
        <v>100</v>
      </c>
    </row>
    <row r="25" spans="1:17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25">
      <c r="G26" s="49"/>
    </row>
    <row r="27" spans="1:17" x14ac:dyDescent="0.25">
      <c r="B27" s="79" t="s">
        <v>66</v>
      </c>
    </row>
    <row r="28" spans="1:17" x14ac:dyDescent="0.25">
      <c r="B28" s="78"/>
      <c r="C28" s="9"/>
      <c r="D28" s="9"/>
      <c r="E28" s="6"/>
      <c r="F28" s="6"/>
      <c r="H28" s="9"/>
      <c r="I28" s="9"/>
      <c r="M28" s="9"/>
      <c r="N28" s="9"/>
    </row>
    <row r="29" spans="1:17" x14ac:dyDescent="0.25">
      <c r="B29" s="78"/>
      <c r="C29" s="6"/>
      <c r="D29" s="6"/>
      <c r="E29" s="6"/>
      <c r="F29" s="6"/>
    </row>
    <row r="30" spans="1:17" x14ac:dyDescent="0.25">
      <c r="C30" s="38"/>
      <c r="D30" s="38"/>
      <c r="E30" s="6"/>
      <c r="F30" s="6"/>
    </row>
    <row r="31" spans="1:17" x14ac:dyDescent="0.25">
      <c r="C31" s="6"/>
      <c r="D31" s="6"/>
      <c r="E31" s="6"/>
      <c r="F31" s="6"/>
      <c r="G31" s="6"/>
      <c r="H31" s="6"/>
      <c r="I31" s="19"/>
      <c r="M31" s="6"/>
      <c r="N31" s="19"/>
    </row>
    <row r="32" spans="1:17" x14ac:dyDescent="0.25">
      <c r="C32" s="39"/>
      <c r="D32" s="39"/>
      <c r="E32" s="6"/>
      <c r="F32" s="6"/>
    </row>
    <row r="34" spans="2:4" x14ac:dyDescent="0.25">
      <c r="D34" s="52"/>
    </row>
    <row r="35" spans="2:4" x14ac:dyDescent="0.25">
      <c r="C35" s="52"/>
      <c r="D35" s="52"/>
    </row>
    <row r="41" spans="2:4" x14ac:dyDescent="0.25">
      <c r="B41" s="18"/>
      <c r="C41" s="19"/>
      <c r="D41" s="19"/>
    </row>
    <row r="42" spans="2:4" x14ac:dyDescent="0.25">
      <c r="B42" s="18"/>
      <c r="C42" s="19"/>
      <c r="D42" s="19"/>
    </row>
    <row r="43" spans="2:4" x14ac:dyDescent="0.25">
      <c r="B43" s="18"/>
      <c r="C43" s="19"/>
      <c r="D43" s="19"/>
    </row>
    <row r="44" spans="2:4" x14ac:dyDescent="0.25">
      <c r="B44" s="18"/>
      <c r="C44" s="19"/>
      <c r="D44" s="19"/>
    </row>
    <row r="45" spans="2:4" x14ac:dyDescent="0.25">
      <c r="B45" s="18"/>
      <c r="C45" s="19"/>
      <c r="D45" s="19"/>
    </row>
    <row r="46" spans="2:4" x14ac:dyDescent="0.25">
      <c r="B46" s="18"/>
      <c r="C46" s="19"/>
      <c r="D46" s="19"/>
    </row>
    <row r="47" spans="2:4" x14ac:dyDescent="0.25">
      <c r="B47" s="18"/>
      <c r="C47" s="19"/>
      <c r="D47" s="19"/>
    </row>
    <row r="48" spans="2:4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9"/>
      <c r="C54" s="6"/>
      <c r="D54" s="6"/>
    </row>
    <row r="55" spans="2:4" x14ac:dyDescent="0.25">
      <c r="B55" s="19"/>
      <c r="C55" s="19"/>
      <c r="D55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32:F32 H28:I28 C28:D29 E28:F30 C31:C32 D31:H31 H10:I11 M28:N28 M31 H15:I22 H13:I13 M10:N23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30.06.2024. godine.</oddFooter>
  </headerFooter>
  <ignoredErrors>
    <ignoredError sqref="E24 J24 O24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8" t="s">
        <v>54</v>
      </c>
      <c r="D7" s="88"/>
      <c r="E7" s="88"/>
      <c r="F7" s="88"/>
      <c r="G7" s="88"/>
      <c r="H7" s="88" t="s">
        <v>55</v>
      </c>
      <c r="I7" s="88"/>
      <c r="J7" s="88"/>
      <c r="K7" s="88"/>
      <c r="L7" s="92"/>
    </row>
    <row r="8" spans="1:12" ht="21" customHeight="1" x14ac:dyDescent="0.25">
      <c r="A8" s="83"/>
      <c r="B8" s="86"/>
      <c r="C8" s="89" t="s">
        <v>26</v>
      </c>
      <c r="D8" s="89"/>
      <c r="E8" s="90" t="s">
        <v>60</v>
      </c>
      <c r="F8" s="86" t="s">
        <v>57</v>
      </c>
      <c r="G8" s="86"/>
      <c r="H8" s="89" t="s">
        <v>26</v>
      </c>
      <c r="I8" s="89"/>
      <c r="J8" s="90" t="s">
        <v>61</v>
      </c>
      <c r="K8" s="86" t="s">
        <v>57</v>
      </c>
      <c r="L8" s="93"/>
    </row>
    <row r="9" spans="1:12" ht="18.75" customHeight="1" thickBot="1" x14ac:dyDescent="0.3">
      <c r="A9" s="84"/>
      <c r="B9" s="87"/>
      <c r="C9" s="51" t="s">
        <v>65</v>
      </c>
      <c r="D9" s="51" t="s">
        <v>76</v>
      </c>
      <c r="E9" s="91"/>
      <c r="F9" s="35" t="s">
        <v>68</v>
      </c>
      <c r="G9" s="35" t="s">
        <v>77</v>
      </c>
      <c r="H9" s="65" t="s">
        <v>65</v>
      </c>
      <c r="I9" s="65" t="s">
        <v>76</v>
      </c>
      <c r="J9" s="91"/>
      <c r="K9" s="35" t="s">
        <v>68</v>
      </c>
      <c r="L9" s="36" t="s">
        <v>77</v>
      </c>
    </row>
    <row r="10" spans="1:12" x14ac:dyDescent="0.25">
      <c r="A10" s="16" t="s">
        <v>27</v>
      </c>
      <c r="B10" s="7" t="s">
        <v>63</v>
      </c>
      <c r="C10" s="64">
        <v>3039678</v>
      </c>
      <c r="D10" s="64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4">
        <v>19190</v>
      </c>
      <c r="I10" s="64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4">
        <v>3186682</v>
      </c>
      <c r="D11" s="64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4">
        <v>0</v>
      </c>
      <c r="I11" s="64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4">
        <v>8296822</v>
      </c>
      <c r="D12" s="64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4">
        <v>0</v>
      </c>
      <c r="I12" s="64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4">
        <v>8438781</v>
      </c>
      <c r="D13" s="64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4">
        <v>0</v>
      </c>
      <c r="I13" s="64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4">
        <v>271963</v>
      </c>
      <c r="D14" s="64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4">
        <v>0</v>
      </c>
      <c r="I14" s="64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4">
        <v>1249854</v>
      </c>
      <c r="D15" s="64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4">
        <v>0</v>
      </c>
      <c r="I15" s="64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4">
        <v>1272183</v>
      </c>
      <c r="D16" s="64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4">
        <v>81886</v>
      </c>
      <c r="I16" s="64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4">
        <v>12058470</v>
      </c>
      <c r="D17" s="64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4">
        <v>0</v>
      </c>
      <c r="I17" s="64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4">
        <v>11961445</v>
      </c>
      <c r="D18" s="64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4">
        <v>339667</v>
      </c>
      <c r="I18" s="64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4">
        <v>4011785</v>
      </c>
      <c r="D19" s="64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4">
        <v>0</v>
      </c>
      <c r="I19" s="64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4">
        <v>4551106</v>
      </c>
      <c r="D20" s="64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4">
        <v>0</v>
      </c>
      <c r="I20" s="64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4">
        <v>18948</v>
      </c>
      <c r="D21" s="64"/>
      <c r="E21" s="46">
        <f t="shared" si="0"/>
        <v>-1.5905113123690095E-2</v>
      </c>
      <c r="F21" s="46" t="s">
        <v>74</v>
      </c>
      <c r="G21" s="47" t="e">
        <f t="shared" ref="G21:G31" si="6">D21/D$37*100</f>
        <v>#DIV/0!</v>
      </c>
      <c r="H21" s="64">
        <v>0</v>
      </c>
      <c r="I21" s="64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4">
        <v>3379</v>
      </c>
      <c r="D22" s="64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4">
        <v>9059851</v>
      </c>
      <c r="I22" s="64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4">
        <v>2000918</v>
      </c>
      <c r="D23" s="64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4">
        <v>0</v>
      </c>
      <c r="I23" s="64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4">
        <v>5584029</v>
      </c>
      <c r="D24" s="64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4">
        <v>0</v>
      </c>
      <c r="I24" s="64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4">
        <v>7953411</v>
      </c>
      <c r="D25" s="64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4">
        <v>0</v>
      </c>
      <c r="I25" s="64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4">
        <v>11088269</v>
      </c>
      <c r="D26" s="64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4">
        <v>0</v>
      </c>
      <c r="I26" s="64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4">
        <v>5068502</v>
      </c>
      <c r="D27" s="64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4">
        <v>0</v>
      </c>
      <c r="I27" s="64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4">
        <v>3457671</v>
      </c>
      <c r="D28" s="64"/>
      <c r="E28" s="46">
        <f t="shared" si="0"/>
        <v>-2.9023985855764547</v>
      </c>
      <c r="F28" s="46" t="s">
        <v>74</v>
      </c>
      <c r="G28" s="47" t="e">
        <f t="shared" si="6"/>
        <v>#DIV/0!</v>
      </c>
      <c r="H28" s="64">
        <v>0</v>
      </c>
      <c r="I28" s="64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4">
        <v>1858403</v>
      </c>
      <c r="D29" s="64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4">
        <v>0</v>
      </c>
      <c r="I29" s="64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4">
        <v>1320766</v>
      </c>
      <c r="D30" s="64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4">
        <v>0</v>
      </c>
      <c r="I30" s="64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4">
        <v>5541737</v>
      </c>
      <c r="D31" s="64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4">
        <v>0</v>
      </c>
      <c r="I31" s="64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4">
        <v>0</v>
      </c>
      <c r="D32" s="64"/>
      <c r="E32" s="46"/>
      <c r="F32" s="46" t="s">
        <v>74</v>
      </c>
      <c r="G32" s="47" t="s">
        <v>74</v>
      </c>
      <c r="H32" s="64">
        <v>719841</v>
      </c>
      <c r="I32" s="64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4">
        <v>2371787</v>
      </c>
      <c r="D33" s="64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4">
        <v>4572198</v>
      </c>
      <c r="I33" s="64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4">
        <v>0</v>
      </c>
      <c r="D34" s="64"/>
      <c r="E34" s="46">
        <f>IFERROR((D34-C34)/C$37*100, "-")</f>
        <v>0</v>
      </c>
      <c r="F34" s="46">
        <f>C34/C$37*100</f>
        <v>0</v>
      </c>
      <c r="G34" s="47" t="s">
        <v>74</v>
      </c>
      <c r="H34" s="64">
        <v>0</v>
      </c>
      <c r="I34" s="64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4">
        <v>77369</v>
      </c>
      <c r="D35" s="64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4">
        <v>4223449</v>
      </c>
      <c r="I35" s="64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4">
        <v>14447543</v>
      </c>
      <c r="D36" s="64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4">
        <v>1379484</v>
      </c>
      <c r="I36" s="64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0">
        <f>SUM(F10:F36)</f>
        <v>97.081696301299857</v>
      </c>
      <c r="G37" s="60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0">
        <f>SUM(K10:K36)</f>
        <v>100</v>
      </c>
      <c r="L37" s="61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9"/>
      <c r="E44" s="6"/>
      <c r="F44" s="38"/>
      <c r="G44" s="58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2020-09-16T13:34:44Z</cp:lastPrinted>
  <dcterms:created xsi:type="dcterms:W3CDTF">2018-01-08T12:56:16Z</dcterms:created>
  <dcterms:modified xsi:type="dcterms:W3CDTF">2024-11-12T11:42:26Z</dcterms:modified>
</cp:coreProperties>
</file>