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X0923\"/>
    </mc:Choice>
  </mc:AlternateContent>
  <xr:revisionPtr revIDLastSave="0" documentId="13_ncr:1_{FA036FF2-4FC2-4882-971D-1AE4F25076BC}" xr6:coauthVersionLast="47" xr6:coauthVersionMax="47" xr10:uidLastSave="{00000000-0000-0000-0000-000000000000}"/>
  <bookViews>
    <workbookView xWindow="-120" yWindow="-120" windowWidth="15600" windowHeight="1104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4" l="1"/>
  <c r="J28" i="24"/>
  <c r="C28" i="24"/>
  <c r="J33" i="25"/>
  <c r="J28" i="25"/>
  <c r="C33" i="25"/>
  <c r="C28" i="25"/>
  <c r="J15" i="23"/>
  <c r="J34" i="24" l="1"/>
  <c r="C33" i="24"/>
  <c r="C34" i="24" s="1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C28" i="23" l="1"/>
  <c r="E28" i="23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O14" i="23" s="1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N33" i="24"/>
  <c r="O10" i="23" l="1"/>
  <c r="N10" i="23"/>
  <c r="O22" i="23"/>
  <c r="N22" i="23"/>
  <c r="H33" i="24"/>
  <c r="G33" i="24"/>
  <c r="H28" i="24"/>
  <c r="G28" i="24"/>
  <c r="O33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E33" i="25"/>
  <c r="L33" i="25"/>
  <c r="L28" i="25"/>
  <c r="E28" i="25"/>
  <c r="L33" i="23"/>
  <c r="L28" i="23"/>
  <c r="E33" i="23"/>
  <c r="E34" i="23" s="1"/>
  <c r="C33" i="23"/>
  <c r="M34" i="25"/>
  <c r="K34" i="25"/>
  <c r="F34" i="25"/>
  <c r="D34" i="25"/>
  <c r="L34" i="24"/>
  <c r="E34" i="24"/>
  <c r="G34" i="24" l="1"/>
  <c r="L34" i="25"/>
  <c r="N33" i="25"/>
  <c r="O33" i="25"/>
  <c r="J34" i="25"/>
  <c r="O28" i="25"/>
  <c r="N28" i="25"/>
  <c r="E34" i="25"/>
  <c r="G33" i="25"/>
  <c r="H33" i="25"/>
  <c r="C34" i="25"/>
  <c r="H28" i="25"/>
  <c r="G28" i="25"/>
  <c r="G34" i="25" s="1"/>
  <c r="F32" i="24"/>
  <c r="F27" i="24"/>
  <c r="F15" i="24"/>
  <c r="I15" i="24" s="1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F28" i="24"/>
  <c r="F26" i="24"/>
  <c r="F24" i="24"/>
  <c r="F22" i="24"/>
  <c r="F20" i="24"/>
  <c r="F18" i="24"/>
  <c r="I18" i="24" s="1"/>
  <c r="F16" i="24"/>
  <c r="F14" i="24"/>
  <c r="I14" i="24" s="1"/>
  <c r="F12" i="24"/>
  <c r="F31" i="24"/>
  <c r="F25" i="24"/>
  <c r="F23" i="24"/>
  <c r="F19" i="24"/>
  <c r="F17" i="24"/>
  <c r="F13" i="24"/>
  <c r="I13" i="24" s="1"/>
  <c r="F11" i="24"/>
  <c r="J34" i="23"/>
  <c r="L34" i="23"/>
  <c r="M28" i="23" s="1"/>
  <c r="N34" i="25" l="1"/>
  <c r="G34" i="23"/>
  <c r="I27" i="24"/>
  <c r="I29" i="24"/>
  <c r="I24" i="24"/>
  <c r="I23" i="24"/>
  <c r="I22" i="24"/>
  <c r="I26" i="24"/>
  <c r="I30" i="24"/>
  <c r="I31" i="24"/>
  <c r="F34" i="24"/>
  <c r="I11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K26" i="23"/>
  <c r="K22" i="23"/>
  <c r="K18" i="23"/>
  <c r="K14" i="23"/>
  <c r="K29" i="23"/>
  <c r="K25" i="23"/>
  <c r="K21" i="23"/>
  <c r="K17" i="23"/>
  <c r="K13" i="23"/>
  <c r="K32" i="23"/>
  <c r="K10" i="23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10" i="23" l="1"/>
  <c r="P32" i="23"/>
  <c r="P30" i="23"/>
  <c r="P29" i="23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I16" i="23" s="1"/>
  <c r="D12" i="23"/>
  <c r="I12" i="23" s="1"/>
  <c r="D31" i="23"/>
  <c r="I31" i="23" s="1"/>
  <c r="D23" i="23"/>
  <c r="I23" i="23" s="1"/>
  <c r="D19" i="23"/>
  <c r="I19" i="23" s="1"/>
  <c r="D15" i="23"/>
  <c r="I15" i="23" s="1"/>
  <c r="D11" i="23"/>
  <c r="I11" i="23" s="1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K34" i="23"/>
  <c r="I28" i="23" l="1"/>
  <c r="D34" i="23"/>
</calcChain>
</file>

<file path=xl/sharedStrings.xml><?xml version="1.0" encoding="utf-8"?>
<sst xmlns="http://schemas.openxmlformats.org/spreadsheetml/2006/main" count="286" uniqueCount="67">
  <si>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</si>
  <si>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</si>
  <si>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</si>
  <si>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</si>
  <si>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</si>
  <si>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</si>
  <si>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</si>
  <si>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</si>
  <si>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</si>
  <si>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</si>
  <si>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</si>
  <si>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</si>
  <si>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</si>
  <si>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</si>
  <si>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</si>
  <si>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</si>
  <si>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</si>
  <si>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</si>
  <si>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</si>
  <si>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</si>
  <si>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</si>
  <si>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</si>
  <si>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</si>
  <si>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</si>
  <si>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</si>
  <si>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</si>
  <si>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</si>
  <si>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</si>
  <si>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</si>
  <si>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</si>
  <si>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</si>
  <si>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</si>
  <si>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</si>
  <si>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</si>
  <si>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</si>
  <si>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</si>
  <si>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</si>
  <si>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</si>
  <si>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</si>
  <si>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</si>
  <si>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</si>
  <si>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</si>
  <si>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</si>
  <si>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</si>
  <si>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</si>
  <si>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</si>
  <si>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</si>
  <si>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</si>
  <si>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</si>
  <si>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</si>
  <si>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</si>
  <si>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</si>
  <si>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</si>
  <si>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</si>
  <si>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</si>
  <si>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</si>
  <si>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</si>
  <si>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</si>
  <si>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</si>
  <si>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</si>
  <si>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</si>
  <si>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</si>
  <si>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I-VI-2022</t>
  </si>
  <si>
    <t>I-VI-2023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</si>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</sst>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K_M_-;\-* #,##0.00\ _K_M_-;_-* &quot;-&quot;??\ _K_M_-;_-@_-"/>
    <numFmt numFmtId="165" formatCode="\+#,##0.00_ ;\-#,##0.00\ "/>
    <numFmt numFmtId="166" formatCode="\+#,##0.00;\-#,##0.00"/>
    <numFmt numFmtId="167" formatCode="\+#,##0_ ;\-#,##0\ "/>
    <numFmt numFmtId="168" formatCode="#,##0.00_ ;\-#,##0.00\ "/>
    <numFmt numFmtId="169" formatCode="_-* #,##0.00\ [$€]_-;\-* #,##0.00\ [$€]_-;_-* &quot;-&quot;??\ [$€]_-;_-@_-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i/>
      <sz val="10"/>
      <name val="Cambria"/>
      <family val="1"/>
      <scheme val="maj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  <xf numFmtId="0" fontId="1" fillId="0" borderId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2" fillId="5" borderId="0" applyNumberFormat="0" applyBorder="0" applyAlignment="0" applyProtection="0"/>
    <xf numFmtId="0" fontId="23" fillId="22" borderId="20" applyNumberFormat="0" applyAlignment="0" applyProtection="0"/>
    <xf numFmtId="0" fontId="24" fillId="23" borderId="21" applyNumberFormat="0" applyAlignment="0" applyProtection="0"/>
    <xf numFmtId="43" fontId="26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9" borderId="20" applyNumberFormat="0" applyAlignment="0" applyProtection="0"/>
    <xf numFmtId="0" fontId="33" fillId="0" borderId="25" applyNumberFormat="0" applyFill="0" applyAlignment="0" applyProtection="0"/>
    <xf numFmtId="0" fontId="14" fillId="0" borderId="0"/>
    <xf numFmtId="0" fontId="34" fillId="2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/>
    <xf numFmtId="0" fontId="25" fillId="25" borderId="26" applyNumberFormat="0" applyFont="0" applyAlignment="0" applyProtection="0"/>
    <xf numFmtId="0" fontId="36" fillId="22" borderId="27" applyNumberFormat="0" applyAlignment="0" applyProtection="0"/>
    <xf numFmtId="0" fontId="14" fillId="0" borderId="0"/>
    <xf numFmtId="0" fontId="37" fillId="0" borderId="0" applyNumberFormat="0" applyFill="0" applyBorder="0" applyAlignment="0" applyProtection="0"/>
    <xf numFmtId="0" fontId="38" fillId="0" borderId="28" applyNumberFormat="0" applyFill="0" applyAlignment="0" applyProtection="0"/>
    <xf numFmtId="0" fontId="3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28" applyNumberFormat="0" applyFill="0" applyAlignment="0" applyProtection="0"/>
    <xf numFmtId="0" fontId="36" fillId="22" borderId="27" applyNumberFormat="0" applyAlignment="0" applyProtection="0"/>
    <xf numFmtId="0" fontId="23" fillId="22" borderId="20" applyNumberFormat="0" applyAlignment="0" applyProtection="0"/>
    <xf numFmtId="0" fontId="32" fillId="9" borderId="20" applyNumberFormat="0" applyAlignment="0" applyProtection="0"/>
    <xf numFmtId="0" fontId="32" fillId="9" borderId="20" applyNumberFormat="0" applyAlignment="0" applyProtection="0"/>
    <xf numFmtId="0" fontId="23" fillId="22" borderId="20" applyNumberFormat="0" applyAlignment="0" applyProtection="0"/>
    <xf numFmtId="0" fontId="25" fillId="25" borderId="26" applyNumberFormat="0" applyFont="0" applyAlignment="0" applyProtection="0"/>
    <xf numFmtId="0" fontId="36" fillId="22" borderId="27" applyNumberFormat="0" applyAlignment="0" applyProtection="0"/>
    <xf numFmtId="0" fontId="38" fillId="0" borderId="28" applyNumberFormat="0" applyFill="0" applyAlignment="0" applyProtection="0"/>
    <xf numFmtId="0" fontId="1" fillId="0" borderId="0"/>
    <xf numFmtId="0" fontId="25" fillId="25" borderId="26" applyNumberFormat="0" applyFont="0" applyAlignment="0" applyProtection="0"/>
    <xf numFmtId="0" fontId="25" fillId="25" borderId="26" applyNumberFormat="0" applyFont="0" applyAlignment="0" applyProtection="0"/>
    <xf numFmtId="0" fontId="38" fillId="0" borderId="28" applyNumberFormat="0" applyFill="0" applyAlignment="0" applyProtection="0"/>
    <xf numFmtId="0" fontId="23" fillId="22" borderId="20" applyNumberFormat="0" applyAlignment="0" applyProtection="0"/>
    <xf numFmtId="0" fontId="23" fillId="22" borderId="20" applyNumberFormat="0" applyAlignment="0" applyProtection="0"/>
    <xf numFmtId="0" fontId="36" fillId="22" borderId="27" applyNumberFormat="0" applyAlignment="0" applyProtection="0"/>
    <xf numFmtId="0" fontId="32" fillId="9" borderId="20" applyNumberFormat="0" applyAlignment="0" applyProtection="0"/>
    <xf numFmtId="0" fontId="36" fillId="22" borderId="27" applyNumberFormat="0" applyAlignment="0" applyProtection="0"/>
    <xf numFmtId="0" fontId="32" fillId="9" borderId="20" applyNumberFormat="0" applyAlignment="0" applyProtection="0"/>
    <xf numFmtId="0" fontId="1" fillId="0" borderId="0"/>
    <xf numFmtId="0" fontId="23" fillId="22" borderId="20" applyNumberFormat="0" applyAlignment="0" applyProtection="0"/>
    <xf numFmtId="0" fontId="23" fillId="22" borderId="20" applyNumberFormat="0" applyAlignment="0" applyProtection="0"/>
    <xf numFmtId="0" fontId="32" fillId="9" borderId="20" applyNumberFormat="0" applyAlignment="0" applyProtection="0"/>
    <xf numFmtId="0" fontId="32" fillId="9" borderId="20" applyNumberFormat="0" applyAlignment="0" applyProtection="0"/>
    <xf numFmtId="0" fontId="38" fillId="0" borderId="28" applyNumberFormat="0" applyFill="0" applyAlignment="0" applyProtection="0"/>
    <xf numFmtId="9" fontId="6" fillId="0" borderId="0" applyFont="0" applyFill="0" applyBorder="0" applyAlignment="0" applyProtection="0"/>
    <xf numFmtId="0" fontId="36" fillId="22" borderId="27" applyNumberFormat="0" applyAlignment="0" applyProtection="0"/>
    <xf numFmtId="0" fontId="38" fillId="0" borderId="28" applyNumberFormat="0" applyFill="0" applyAlignment="0" applyProtection="0"/>
    <xf numFmtId="0" fontId="36" fillId="22" borderId="27" applyNumberFormat="0" applyAlignment="0" applyProtection="0"/>
    <xf numFmtId="0" fontId="38" fillId="0" borderId="28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22" borderId="20" applyNumberFormat="0" applyAlignment="0" applyProtection="0"/>
    <xf numFmtId="0" fontId="23" fillId="22" borderId="20" applyNumberFormat="0" applyAlignment="0" applyProtection="0"/>
    <xf numFmtId="0" fontId="32" fillId="9" borderId="20" applyNumberFormat="0" applyAlignment="0" applyProtection="0"/>
    <xf numFmtId="0" fontId="32" fillId="9" borderId="20" applyNumberFormat="0" applyAlignment="0" applyProtection="0"/>
    <xf numFmtId="0" fontId="36" fillId="22" borderId="27" applyNumberFormat="0" applyAlignment="0" applyProtection="0"/>
    <xf numFmtId="0" fontId="38" fillId="0" borderId="28" applyNumberFormat="0" applyFill="0" applyAlignment="0" applyProtection="0"/>
    <xf numFmtId="0" fontId="36" fillId="22" borderId="27" applyNumberFormat="0" applyAlignment="0" applyProtection="0"/>
    <xf numFmtId="0" fontId="38" fillId="0" borderId="28" applyNumberFormat="0" applyFill="0" applyAlignment="0" applyProtection="0"/>
    <xf numFmtId="0" fontId="6" fillId="0" borderId="0"/>
    <xf numFmtId="0" fontId="14" fillId="0" borderId="0"/>
  </cellStyleXfs>
  <cellXfs count="126">
    <xf numFmtId="0" fontId="0" fillId="0" borderId="0" xfId="0"/>
    <xf numFmtId="0" fontId="0" fillId="0" borderId="0" xfId="0" applyFill="1"/>
    <xf numFmtId="0" fontId="0" fillId="0" borderId="0" xfId="0" applyBorder="1"/>
    <xf numFmtId="166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49" fontId="5" fillId="3" borderId="4" xfId="0" applyNumberFormat="1" applyFont="1" applyFill="1" applyBorder="1" applyAlignment="1">
      <alignment horizontal="center" vertical="center"/>
    </xf>
    <xf numFmtId="165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5" fontId="4" fillId="2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66" fontId="4" fillId="0" borderId="1" xfId="0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/>
    </xf>
    <xf numFmtId="165" fontId="16" fillId="2" borderId="3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/>
    <xf numFmtId="3" fontId="16" fillId="0" borderId="0" xfId="0" applyNumberFormat="1" applyFont="1" applyBorder="1" applyAlignment="1">
      <alignment horizontal="right" vertical="center"/>
    </xf>
    <xf numFmtId="165" fontId="16" fillId="0" borderId="0" xfId="6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/>
    </xf>
    <xf numFmtId="165" fontId="16" fillId="2" borderId="0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/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65" fontId="3" fillId="3" borderId="5" xfId="6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/>
    <xf numFmtId="0" fontId="3" fillId="3" borderId="6" xfId="0" applyFont="1" applyFill="1" applyBorder="1"/>
    <xf numFmtId="3" fontId="4" fillId="2" borderId="2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2" fontId="4" fillId="2" borderId="2" xfId="6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16" fillId="2" borderId="2" xfId="6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2" xfId="0" applyNumberFormat="1" applyFont="1" applyFill="1" applyBorder="1"/>
    <xf numFmtId="2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Border="1" applyAlignment="1">
      <alignment horizontal="right" vertical="center"/>
    </xf>
    <xf numFmtId="2" fontId="4" fillId="2" borderId="0" xfId="0" applyNumberFormat="1" applyFont="1" applyFill="1" applyBorder="1"/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Fill="1" applyBorder="1" applyAlignment="1">
      <alignment vertical="center" wrapText="1" shrinkToFit="1"/>
    </xf>
    <xf numFmtId="0" fontId="3" fillId="3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281">
    <cellStyle name="20% - Accent1 2" xfId="14" xr:uid="{A9C52F3C-E42C-4595-BBF2-D3F19154F72A}"/>
    <cellStyle name="20% - Accent2 2" xfId="15" xr:uid="{8BF63817-FD03-41A2-94B3-A49AFA088571}"/>
    <cellStyle name="20% - Accent3 2" xfId="16" xr:uid="{DF378542-D789-4BAF-B752-782643DAEF69}"/>
    <cellStyle name="20% - Accent4 2" xfId="17" xr:uid="{5124E309-586F-47AB-A636-148AB00F5624}"/>
    <cellStyle name="20% - Accent5 2" xfId="18" xr:uid="{D258E2F2-F142-4ECD-9F37-96A9E96FFC6A}"/>
    <cellStyle name="20% - Accent6 2" xfId="19" xr:uid="{B2A2E419-E638-4217-A937-1933E43CA7FE}"/>
    <cellStyle name="40% - Accent1 2" xfId="20" xr:uid="{2896CC72-885A-4A87-A47C-F1B6AD77E5DC}"/>
    <cellStyle name="40% - Accent2 2" xfId="21" xr:uid="{886D1241-F11B-43C7-884F-5215E4BA0924}"/>
    <cellStyle name="40% - Accent3 2" xfId="22" xr:uid="{97B2D9AF-4FD7-4E0D-86B9-C31A3A405FCC}"/>
    <cellStyle name="40% - Accent4 2" xfId="23" xr:uid="{035C5857-8B23-4DBA-9B0D-5A2E9E9888BA}"/>
    <cellStyle name="40% - Accent5 2" xfId="24" xr:uid="{A83D7266-17EE-4164-94F2-7BB5DCDAE972}"/>
    <cellStyle name="40% - Accent6 2" xfId="25" xr:uid="{FFCC377F-A013-4E42-8706-38C0651496C3}"/>
    <cellStyle name="60% - Accent1 2" xfId="26" xr:uid="{74C48185-702C-4AA7-91F5-18C1AD3127DD}"/>
    <cellStyle name="60% - Accent2 2" xfId="27" xr:uid="{CD74EE7D-D10B-48FE-B5FB-EB33EFAC948F}"/>
    <cellStyle name="60% - Accent3 2" xfId="28" xr:uid="{8CC5F627-D561-4AC7-AFCB-96B0F43ACACC}"/>
    <cellStyle name="60% - Accent4 2" xfId="29" xr:uid="{6F41D6B2-BB24-4664-B80F-2A80E81E96B3}"/>
    <cellStyle name="60% - Accent5 2" xfId="30" xr:uid="{ABB40536-BEEB-49AC-96EE-EE6829062CA6}"/>
    <cellStyle name="60% - Accent6 2" xfId="31" xr:uid="{26715B89-7EEC-4236-988C-44D4217858AD}"/>
    <cellStyle name="Accent1 2" xfId="32" xr:uid="{8CAE29FA-80FA-460A-9392-ADE27B9B1F5B}"/>
    <cellStyle name="Accent2 2" xfId="33" xr:uid="{39B0D5F8-A672-41D8-B485-CE273A1128BE}"/>
    <cellStyle name="Accent3 2" xfId="34" xr:uid="{66B6B057-048A-49F9-9350-1B10441AD16B}"/>
    <cellStyle name="Accent4 2" xfId="35" xr:uid="{EF689767-E645-4AC7-B894-E5A57E82B08B}"/>
    <cellStyle name="Accent5 2" xfId="36" xr:uid="{7257AA14-46B1-4370-AECC-21BB31248669}"/>
    <cellStyle name="Accent6 2" xfId="37" xr:uid="{24E6AD3E-F9EC-408F-A997-1A220E0D9CD7}"/>
    <cellStyle name="Bad 2" xfId="38" xr:uid="{4289B2EA-0535-4DD9-B7D0-8B40318F78F0}"/>
    <cellStyle name="Calculation 2" xfId="39" xr:uid="{AF069CF7-0C79-4345-B26A-9F432AFA3EC0}"/>
    <cellStyle name="Calculation 2 2" xfId="250" xr:uid="{2CB0FFF8-0AB4-41F7-B9C4-DD7A1F018172}"/>
    <cellStyle name="Calculation 2 3" xfId="272" xr:uid="{FB275F95-61FD-4B52-8845-2AD02CEE2E63}"/>
    <cellStyle name="Calculation 2 4" xfId="243" xr:uid="{6551C852-AD6A-432E-8094-FE4DCB5E5A01}"/>
    <cellStyle name="Calculation 3" xfId="231" xr:uid="{676CDA05-73C7-45C6-94C3-89BA4A496594}"/>
    <cellStyle name="Calculation 3 2" xfId="249" xr:uid="{491BCB5F-0292-4FF7-A4FA-FF74E5BEA0A3}"/>
    <cellStyle name="Calculation 3 3" xfId="271" xr:uid="{18B59A51-15CA-4F93-BCC9-F85CF4557211}"/>
    <cellStyle name="Calculation 3 4" xfId="242" xr:uid="{DE1B054E-BB5E-412F-B3DF-A02527C6DB34}"/>
    <cellStyle name="Calculation 4" xfId="234" xr:uid="{4A067662-51E1-46AE-8887-1AF2486733EB}"/>
    <cellStyle name="Check Cell 2" xfId="40" xr:uid="{2695E973-F19A-42AC-91DD-E0296C157A7E}"/>
    <cellStyle name="Comma 2" xfId="41" xr:uid="{E871F10E-F268-471D-A9E3-D4D9DEC4A46B}"/>
    <cellStyle name="Euro" xfId="42" xr:uid="{7FC932C9-132D-44D6-B30F-0179DDFA6CBE}"/>
    <cellStyle name="Explanatory Text 2" xfId="43" xr:uid="{1A907729-E320-4405-80AC-E1A96F1151B0}"/>
    <cellStyle name="Good 2" xfId="44" xr:uid="{0640D2C3-4CE3-47EC-8CBC-6D9224221A76}"/>
    <cellStyle name="Heading 1 2" xfId="45" xr:uid="{3F0DF101-539A-4922-878F-7F33FB24C021}"/>
    <cellStyle name="Heading 2 2" xfId="46" xr:uid="{BE7B27BD-2BAB-4BF3-B7DD-6A3AC526CAC2}"/>
    <cellStyle name="Heading 3 2" xfId="47" xr:uid="{B99EF19C-4777-4040-AB48-AD07D6AA42B2}"/>
    <cellStyle name="Heading 4 2" xfId="48" xr:uid="{F8B6428D-1258-4324-ACEC-E4D91DAF4D43}"/>
    <cellStyle name="Input 2" xfId="49" xr:uid="{60ECC9BB-6F7A-45ED-BA1E-91545B4AC647}"/>
    <cellStyle name="Input 2 2" xfId="252" xr:uid="{7EF89378-9744-4CEA-BD8C-484A926BD324}"/>
    <cellStyle name="Input 2 3" xfId="274" xr:uid="{1D5FAD5D-C18C-4C7B-BD10-0F5EE331CACA}"/>
    <cellStyle name="Input 2 4" xfId="247" xr:uid="{9F86B6F8-199E-4A52-A2FA-ED65A6F32567}"/>
    <cellStyle name="Input 3" xfId="232" xr:uid="{898E284E-FD10-482E-AC31-A369219E094E}"/>
    <cellStyle name="Input 3 2" xfId="251" xr:uid="{DF2A13C9-EC39-41B1-9A5E-635D4B1A86BE}"/>
    <cellStyle name="Input 3 3" xfId="273" xr:uid="{AD45B8E1-B8CF-44E2-9448-9128E9E7BEF5}"/>
    <cellStyle name="Input 3 4" xfId="245" xr:uid="{314BE740-2806-4F1E-8747-30E1EF564951}"/>
    <cellStyle name="Input 4" xfId="233" xr:uid="{C4296A91-F6ED-44D4-9E7E-03D57D80F85A}"/>
    <cellStyle name="Linked Cell 2" xfId="50" xr:uid="{79B36CD5-541D-4202-9E4A-445F2AA30F40}"/>
    <cellStyle name="MAND_x000d_CHECK.COMMAND_x000e_RENAME.COMMAND_x0008_SHOW.BAR_x000b_DELETE.MENU_x000e_DELETE.COMMAND_x000e_GET.CHA" xfId="51" xr:uid="{315660C3-E5E5-4D70-A3FA-40E54083F924}"/>
    <cellStyle name="Neutral 2" xfId="52" xr:uid="{D9EEA56E-4FA2-4F7A-8DCA-EDC390A98A45}"/>
    <cellStyle name="Normal 10" xfId="53" xr:uid="{8BBCC141-00E1-468B-AD54-632C532CD5A9}"/>
    <cellStyle name="Normal 100" xfId="54" xr:uid="{E7344E59-59CD-48B7-9A43-AA3CF4CEE955}"/>
    <cellStyle name="Normal 101" xfId="55" xr:uid="{148A402E-0683-48DB-90FE-E4C021EC7C61}"/>
    <cellStyle name="Normal 102" xfId="56" xr:uid="{C86CC0C3-626E-4BF3-AC9C-FAACDCF35CC6}"/>
    <cellStyle name="Normal 103" xfId="57" xr:uid="{83756552-1B29-440D-9440-CC1E1318FA13}"/>
    <cellStyle name="Normal 104" xfId="58" xr:uid="{50F4132A-2F89-4339-B3A3-CD74D40D40E7}"/>
    <cellStyle name="Normal 105" xfId="59" xr:uid="{4B0D50F5-6949-4B73-BCFA-2F9480FDF520}"/>
    <cellStyle name="Normal 106" xfId="60" xr:uid="{018D4A07-688A-4124-8A56-F83D94714D6D}"/>
    <cellStyle name="Normal 107" xfId="61" xr:uid="{F1CFBB66-AC8F-44BE-AD17-D0695441B477}"/>
    <cellStyle name="Normal 108" xfId="62" xr:uid="{1F367004-FD39-4C98-ABF4-D277F76F7BC7}"/>
    <cellStyle name="Normal 109" xfId="63" xr:uid="{FEC28C0B-2C1E-485E-8E37-1075D2D94BAD}"/>
    <cellStyle name="Normal 11" xfId="64" xr:uid="{3C70E303-3875-4288-9A23-BB202E9A6C10}"/>
    <cellStyle name="Normal 110" xfId="65" xr:uid="{143C1DA7-AA13-42F1-9D6E-C8E358979A99}"/>
    <cellStyle name="Normal 111" xfId="66" xr:uid="{71551E29-73C5-4E7C-98DA-0C1B47E3FD42}"/>
    <cellStyle name="Normal 112" xfId="67" xr:uid="{2EEEA2A6-B943-4182-96B8-8F2628019A70}"/>
    <cellStyle name="Normal 113" xfId="68" xr:uid="{67F91563-EE5F-42BC-AB14-14297DEECB7E}"/>
    <cellStyle name="Normal 114" xfId="69" xr:uid="{CBED82C6-B846-4E81-8DDE-4A873304AD95}"/>
    <cellStyle name="Normal 115" xfId="70" xr:uid="{F6E429C6-2F10-43F2-BF2D-4B8CE202423B}"/>
    <cellStyle name="Normal 116" xfId="71" xr:uid="{25E17C11-A818-43A6-B004-5E63A520FCB4}"/>
    <cellStyle name="Normal 117" xfId="72" xr:uid="{8114156F-39BB-4CD2-8D9D-9909AE4957C7}"/>
    <cellStyle name="Normal 118" xfId="73" xr:uid="{68360B51-CE0F-463F-A717-62A123CD0E75}"/>
    <cellStyle name="Normal 119" xfId="74" xr:uid="{9BE57E9C-CBD3-47BB-89F7-51E51D4D8609}"/>
    <cellStyle name="Normal 12" xfId="75" xr:uid="{1CE91062-AF30-4C54-839D-BB0DEFB95652}"/>
    <cellStyle name="Normal 120" xfId="76" xr:uid="{51092CA9-E4E5-4F07-A60B-8D0CA8856F8A}"/>
    <cellStyle name="Normal 121" xfId="77" xr:uid="{3F17484C-78CD-48F9-8BB3-D3A65EE26414}"/>
    <cellStyle name="Normal 122" xfId="78" xr:uid="{5BFA6369-0940-4D98-9E29-21719DA86763}"/>
    <cellStyle name="Normal 123" xfId="79" xr:uid="{B477DDED-28DE-4DAC-B4E3-FAD5EBACAE95}"/>
    <cellStyle name="Normal 124" xfId="80" xr:uid="{3E32BB31-5181-4BBD-8791-D586C0FEA26A}"/>
    <cellStyle name="Normal 125" xfId="81" xr:uid="{B02FA026-80BA-4FBB-8F0B-64F935E6315B}"/>
    <cellStyle name="Normal 126" xfId="82" xr:uid="{6BCE542C-66DA-4D74-A06D-0075105D2F64}"/>
    <cellStyle name="Normal 127" xfId="83" xr:uid="{6BE77D20-D99A-417A-A447-4BE47E2534F0}"/>
    <cellStyle name="Normal 128" xfId="84" xr:uid="{FB047E9B-E951-425F-8F54-D10D544D6BCB}"/>
    <cellStyle name="Normal 129" xfId="85" xr:uid="{68166026-FD23-4CB3-BCC9-0AA5DEB1BF24}"/>
    <cellStyle name="Normal 13" xfId="86" xr:uid="{F219ACA5-60A5-43C2-AD98-4228F04AEFDA}"/>
    <cellStyle name="Normal 130" xfId="87" xr:uid="{CB3CB0EE-F1DC-4B81-92F8-C3712559D2A9}"/>
    <cellStyle name="Normal 131" xfId="88" xr:uid="{BC9A3B07-75DC-48C2-BC0A-78541A0058CD}"/>
    <cellStyle name="Normal 132" xfId="89" xr:uid="{35E4AA17-FC88-4EC7-9FC9-7F7334409EDF}"/>
    <cellStyle name="Normal 133" xfId="90" xr:uid="{22DC910D-B166-494B-930D-527576A674CD}"/>
    <cellStyle name="Normal 134" xfId="91" xr:uid="{5D5EE7F4-3181-4270-9511-F2E7057DF042}"/>
    <cellStyle name="Normal 135" xfId="92" xr:uid="{4210C8AB-F493-4172-A720-40442E52D9B7}"/>
    <cellStyle name="Normal 136" xfId="93" xr:uid="{C62BE857-9C56-4281-A171-DF3B4FF95E60}"/>
    <cellStyle name="Normal 137" xfId="94" xr:uid="{CE278271-DE8A-4580-9021-BBA7402CD2CE}"/>
    <cellStyle name="Normal 138" xfId="95" xr:uid="{E146557F-BFA3-4C04-AA6C-074FE7C77749}"/>
    <cellStyle name="Normal 139" xfId="96" xr:uid="{E7C9A9E2-A3AB-4F7D-965B-6F02474D51DB}"/>
    <cellStyle name="Normal 14" xfId="97" xr:uid="{922BA303-0652-4261-84A5-71599E15705C}"/>
    <cellStyle name="Normal 140" xfId="98" xr:uid="{1A36013B-9FD5-4033-9E93-81488471E425}"/>
    <cellStyle name="Normal 141" xfId="99" xr:uid="{89891C8D-9A0A-4D42-9565-89B35CF6F8CE}"/>
    <cellStyle name="Normal 142" xfId="100" xr:uid="{AB15B1D7-8763-4194-A177-841B4F51ECE3}"/>
    <cellStyle name="Normal 143" xfId="101" xr:uid="{810742A0-695A-4FE1-BFA4-406B6D938F12}"/>
    <cellStyle name="Normal 144" xfId="102" xr:uid="{B1FB80EC-A1F9-4EC4-88E8-90FAA9618D64}"/>
    <cellStyle name="Normal 145" xfId="103" xr:uid="{B3B07638-4DCE-4AD2-8ECC-38E22C6C2261}"/>
    <cellStyle name="Normal 146" xfId="104" xr:uid="{364F21CC-B0C3-45C4-8AA2-4FEFE7E78DCF}"/>
    <cellStyle name="Normal 147" xfId="105" xr:uid="{28A6A758-9D88-4EF6-846A-6A909147E3D1}"/>
    <cellStyle name="Normal 148" xfId="106" xr:uid="{867AC277-AF14-40D8-AF24-3CDE6CAD558B}"/>
    <cellStyle name="Normal 149" xfId="107" xr:uid="{F4385F40-C4A6-48A3-BF90-227F24866365}"/>
    <cellStyle name="Normal 15" xfId="108" xr:uid="{528756E2-CB93-466A-988C-71828B46AE02}"/>
    <cellStyle name="Normal 150" xfId="109" xr:uid="{872F9AC1-F702-4704-A6FE-8BD957EDD415}"/>
    <cellStyle name="Normal 151" xfId="110" xr:uid="{563A6CBE-6F8B-44A4-9795-32581821DC23}"/>
    <cellStyle name="Normal 152" xfId="217" xr:uid="{84229E2D-B021-4545-9E1C-2FD51BA71D25}"/>
    <cellStyle name="Normal 152 2" xfId="259" xr:uid="{D7DA943D-3CFC-4A02-BB4B-5899CE9A8D7B}"/>
    <cellStyle name="Normal 153" xfId="111" xr:uid="{8C18D9B8-A771-42DE-A102-5C0281349716}"/>
    <cellStyle name="Normal 154" xfId="112" xr:uid="{3CC820F9-38EC-495E-9092-1127DE8F529F}"/>
    <cellStyle name="Normal 155" xfId="113" xr:uid="{117DAC4E-F338-4A94-98B0-69954A41076D}"/>
    <cellStyle name="Normal 156" xfId="114" xr:uid="{2197C0EB-DEBD-4FC0-BBD1-7B3E97F4A5CF}"/>
    <cellStyle name="Normal 157" xfId="115" xr:uid="{262F3EEC-3C10-4470-8912-2396BDBBB610}"/>
    <cellStyle name="Normal 158" xfId="116" xr:uid="{FF1054CC-480D-4A06-BE2E-69F8A8E227E2}"/>
    <cellStyle name="Normal 159" xfId="117" xr:uid="{A3BE4335-5903-46AA-ACE5-5346CB4E51BF}"/>
    <cellStyle name="Normal 16" xfId="118" xr:uid="{01BF32D7-0DDE-49F0-8C1E-3EF279A1CBF0}"/>
    <cellStyle name="Normal 160" xfId="218" xr:uid="{4C3B8B08-FB92-4E1A-813D-023BDBD41619}"/>
    <cellStyle name="Normal 160 2" xfId="261" xr:uid="{651122B5-0D89-4702-A2C1-562C00C35107}"/>
    <cellStyle name="Normal 161" xfId="221" xr:uid="{255876D2-6EF9-4166-B0A9-745744DB4565}"/>
    <cellStyle name="Normal 161 2" xfId="263" xr:uid="{B746261E-19DA-4AD3-AE5A-7C51B8165CA8}"/>
    <cellStyle name="Normal 162" xfId="223" xr:uid="{171BAAC6-1087-41AA-B2A4-FD9CA071505B}"/>
    <cellStyle name="Normal 162 2" xfId="265" xr:uid="{841D86A1-2203-4B3E-981B-A21FAFB80379}"/>
    <cellStyle name="Normal 163" xfId="225" xr:uid="{C5BF6144-7B94-4859-A6AC-F0357E876E05}"/>
    <cellStyle name="Normal 163 2" xfId="267" xr:uid="{2A5D25DE-A108-4B44-A7EB-649B308DACCA}"/>
    <cellStyle name="Normal 164" xfId="227" xr:uid="{BC4A2955-C080-4E31-B4CD-467564AF8510}"/>
    <cellStyle name="Normal 164 2" xfId="269" xr:uid="{87E2272C-5790-44C6-BF91-DA4309DA5200}"/>
    <cellStyle name="Normal 165" xfId="13" xr:uid="{BFEF422F-4282-49BE-9E35-DF99A1B5D4E1}"/>
    <cellStyle name="Normal 165 2" xfId="248" xr:uid="{E338D48B-6E37-4AA3-842B-C35C78B0C7B3}"/>
    <cellStyle name="Normal 166" xfId="238" xr:uid="{7BF81D83-D028-4A37-8A93-09AB3B4FFC63}"/>
    <cellStyle name="Normal 17" xfId="119" xr:uid="{FB01EB94-4DD6-46A0-9883-C26CF431BED2}"/>
    <cellStyle name="Normal 18" xfId="120" xr:uid="{D32EF91A-C3CB-4FF3-A590-E53030CF536F}"/>
    <cellStyle name="Normal 19" xfId="121" xr:uid="{78FC96E9-7043-4647-A37A-52CB7AD43B78}"/>
    <cellStyle name="Normal 2" xfId="10" xr:uid="{00000000-0005-0000-0000-000002000000}"/>
    <cellStyle name="Normal 2 2" xfId="12" xr:uid="{00000000-0005-0000-0000-000003000000}"/>
    <cellStyle name="Normal 2 2 2" xfId="122" xr:uid="{E42083F7-0731-4EB9-BC10-6355B97E1BEF}"/>
    <cellStyle name="Normal 2 3" xfId="280" xr:uid="{D083367A-6A6D-4C33-8B9C-38A28CE3A9F2}"/>
    <cellStyle name="Normal 20" xfId="123" xr:uid="{B63E685A-9CEC-4B22-B6F3-872D533A0EF5}"/>
    <cellStyle name="Normal 21" xfId="124" xr:uid="{1EB059A2-02A5-4532-9FAA-A3CF3179BCE5}"/>
    <cellStyle name="Normal 22" xfId="125" xr:uid="{82EA8288-1749-482D-B67E-D8E6AECF37A2}"/>
    <cellStyle name="Normal 23" xfId="126" xr:uid="{EA3A7DD3-8F70-431B-BD4D-FA5DFE4D5856}"/>
    <cellStyle name="Normal 24" xfId="127" xr:uid="{9EB1B810-C0A4-42BE-A8BA-9C17A4F5FF2A}"/>
    <cellStyle name="Normal 25" xfId="128" xr:uid="{34129E1D-6485-488B-AFED-8B9419821CAE}"/>
    <cellStyle name="Normal 26" xfId="129" xr:uid="{D0D28BFE-3DC6-40BC-AC37-E471CC99B8ED}"/>
    <cellStyle name="Normal 27" xfId="130" xr:uid="{FCC83F4F-3300-4C59-B1FC-285A6A121D17}"/>
    <cellStyle name="Normal 28" xfId="131" xr:uid="{8562FA1B-7A09-4BDC-9103-F2937E521976}"/>
    <cellStyle name="Normal 29" xfId="132" xr:uid="{995CD480-33F9-4AD0-8531-8C81F9AD7A33}"/>
    <cellStyle name="Normal 3" xfId="11" xr:uid="{00000000-0005-0000-0000-000004000000}"/>
    <cellStyle name="Normal 3 2" xfId="279" xr:uid="{C401BF2C-7A80-407A-AD08-9F8B56E421BE}"/>
    <cellStyle name="Normal 3 3" xfId="133" xr:uid="{3DF7D23B-9FDC-4882-965B-9E1358F4CF5B}"/>
    <cellStyle name="Normal 30" xfId="134" xr:uid="{DA7A400F-BCFC-4788-9365-B9B5E90AF858}"/>
    <cellStyle name="Normal 31" xfId="135" xr:uid="{21F6AF9D-915F-458E-8DBE-12E4E965888A}"/>
    <cellStyle name="Normal 32" xfId="136" xr:uid="{7E14917E-7427-4E65-8527-7350619A83DC}"/>
    <cellStyle name="Normal 33" xfId="137" xr:uid="{84271159-6972-46BC-85D7-6E279ABA95B7}"/>
    <cellStyle name="Normal 34" xfId="138" xr:uid="{80813B81-FC26-47E5-8E04-294B46E37901}"/>
    <cellStyle name="Normal 35" xfId="139" xr:uid="{D75027EB-C4BC-46C8-A390-840A9BF74486}"/>
    <cellStyle name="Normal 36" xfId="140" xr:uid="{EA7EA5BB-4F38-458F-8C1C-7002DD8A85B8}"/>
    <cellStyle name="Normal 37" xfId="141" xr:uid="{345EF815-6B78-46D9-8402-E749A23B7F32}"/>
    <cellStyle name="Normal 38" xfId="142" xr:uid="{7B261B9E-4759-4F8C-942F-4974FE4A8492}"/>
    <cellStyle name="Normal 39" xfId="143" xr:uid="{343AD492-1746-4670-B955-253317C9FBAA}"/>
    <cellStyle name="Normal 4" xfId="144" xr:uid="{64FF438A-EDF4-4EA6-83C9-66CB7DE9F1A9}"/>
    <cellStyle name="Normal 40" xfId="145" xr:uid="{BB582F74-8DAA-4A4A-B1AC-45C3228F6171}"/>
    <cellStyle name="Normal 41" xfId="146" xr:uid="{5F2C3A29-FD14-4854-B001-2BFF697C885C}"/>
    <cellStyle name="Normal 42" xfId="147" xr:uid="{4CDB9C64-0630-4D70-9663-18A80B0790CB}"/>
    <cellStyle name="Normal 43" xfId="148" xr:uid="{C732D412-D920-4471-9586-A3C1657F32C4}"/>
    <cellStyle name="Normal 44" xfId="149" xr:uid="{CA1CD037-3381-476B-8DE1-AEBB76F0F66F}"/>
    <cellStyle name="Normal 45" xfId="150" xr:uid="{BB1AC0AC-E028-4B78-908E-81304E090359}"/>
    <cellStyle name="Normal 46" xfId="151" xr:uid="{B7B5362D-DF30-4432-8727-148EE93A359E}"/>
    <cellStyle name="Normal 47" xfId="152" xr:uid="{AF1953FD-2FF6-4FFF-9A17-8380D81F2227}"/>
    <cellStyle name="Normal 48" xfId="153" xr:uid="{A7D6CFC8-72C2-4EA3-9B4A-C650B3AB9F17}"/>
    <cellStyle name="Normal 49" xfId="154" xr:uid="{69F5BB5E-6FB4-4975-9B41-F85A8F9CD753}"/>
    <cellStyle name="Normal 5" xfId="155" xr:uid="{0858DF6B-6745-4241-A6B5-9DCE5C330B89}"/>
    <cellStyle name="Normal 50" xfId="156" xr:uid="{53CF31E4-CE74-4413-94BC-927BAE6F1632}"/>
    <cellStyle name="Normal 51" xfId="157" xr:uid="{A0D6E5FF-B687-4FE1-A23E-17C61E196F5B}"/>
    <cellStyle name="Normal 52" xfId="158" xr:uid="{2416E441-C1C8-413B-AC95-66AFF861D9A7}"/>
    <cellStyle name="Normal 53" xfId="159" xr:uid="{A8D21A3C-0B1D-4682-B2D9-158C9044D682}"/>
    <cellStyle name="Normal 54" xfId="160" xr:uid="{F6BEF9E6-5B05-43B8-9B2C-C31C2115BC1E}"/>
    <cellStyle name="Normal 55" xfId="161" xr:uid="{ADB6A1EE-4FA8-4A97-8A16-B410666FE9B0}"/>
    <cellStyle name="Normal 56" xfId="162" xr:uid="{6019CD50-92AE-42BA-B25C-542B3B8E6EE6}"/>
    <cellStyle name="Normal 57" xfId="163" xr:uid="{F199E924-0344-48DB-AE26-A7EAECBC1A5B}"/>
    <cellStyle name="Normal 58" xfId="164" xr:uid="{C2226D23-8CFC-4678-A6DC-7720D8458010}"/>
    <cellStyle name="Normal 59" xfId="165" xr:uid="{C27FF78F-5430-4E34-83D9-E9696D6D9C03}"/>
    <cellStyle name="Normal 6" xfId="166" xr:uid="{D61B6370-4521-4027-85F5-7DB0467E395C}"/>
    <cellStyle name="Normal 60" xfId="167" xr:uid="{A880ECAD-732E-42B2-A538-EBB9795E160B}"/>
    <cellStyle name="Normal 61" xfId="168" xr:uid="{CF493BA2-3AB7-4C4A-8E1E-FE98AD051A67}"/>
    <cellStyle name="Normal 62" xfId="169" xr:uid="{0048DBCD-31C0-4C74-961F-EE9EFB08EA2D}"/>
    <cellStyle name="Normal 63" xfId="170" xr:uid="{E651E3CD-BF88-4F06-926B-25A3C174438B}"/>
    <cellStyle name="Normal 64" xfId="171" xr:uid="{A7B66E5E-9127-4EF3-9074-CDD87F819A2A}"/>
    <cellStyle name="Normal 65" xfId="172" xr:uid="{86738EBB-C94C-4798-AD75-2FCD6AB50E2E}"/>
    <cellStyle name="Normal 66" xfId="173" xr:uid="{6FD87FA4-BC0B-46E3-B94C-BBADF7B45007}"/>
    <cellStyle name="Normal 67" xfId="174" xr:uid="{B31BD3C0-63C7-436D-AA69-A91F8B38A2B9}"/>
    <cellStyle name="Normal 68" xfId="175" xr:uid="{9D9C7B0D-E936-4133-A89B-48EE03604334}"/>
    <cellStyle name="Normal 69" xfId="176" xr:uid="{BB8DC825-C61D-4888-973B-2A3E269F9869}"/>
    <cellStyle name="Normal 7" xfId="177" xr:uid="{BF007126-B96A-4444-93F9-BD55DF31910C}"/>
    <cellStyle name="Normal 70" xfId="178" xr:uid="{9820D62F-E2D3-4120-AB59-59DEB5673805}"/>
    <cellStyle name="Normal 71" xfId="179" xr:uid="{01351ADC-7571-456C-8DCB-84A874D393C0}"/>
    <cellStyle name="Normal 72" xfId="180" xr:uid="{D5F38D39-DEB3-4D38-93A1-D2D63E436BF1}"/>
    <cellStyle name="Normal 73" xfId="181" xr:uid="{B30A7F20-E423-4B06-B48E-6ADF9693BA79}"/>
    <cellStyle name="Normal 74" xfId="182" xr:uid="{77DFE7AB-C0CE-4E26-90CB-EF578DDEBC55}"/>
    <cellStyle name="Normal 75" xfId="183" xr:uid="{2CE14861-5CAF-47DF-A98C-9D6FB88E04F0}"/>
    <cellStyle name="Normal 76" xfId="184" xr:uid="{C4AF1367-24B9-484F-9542-27BBC4E8AFA7}"/>
    <cellStyle name="Normal 77" xfId="185" xr:uid="{E2169FA9-6FB7-4645-A0C5-44C9395C54B4}"/>
    <cellStyle name="Normal 78" xfId="186" xr:uid="{26522D49-47C4-478E-84E1-F5B7F1C5FB4F}"/>
    <cellStyle name="Normal 79" xfId="187" xr:uid="{BBD7E1C5-E84D-4D6F-A858-1DA005B28E49}"/>
    <cellStyle name="Normal 8" xfId="188" xr:uid="{DC096C14-ACDB-4BC6-88F9-CC5825116477}"/>
    <cellStyle name="Normal 80" xfId="189" xr:uid="{0A9538FF-C5D3-4F0F-B22B-83421ACCFFBB}"/>
    <cellStyle name="Normal 81" xfId="190" xr:uid="{582329B5-B9A1-4364-B166-737F9E900423}"/>
    <cellStyle name="Normal 82" xfId="191" xr:uid="{A1C35EC4-76DA-4CA2-9BF0-776D1F7AE0BD}"/>
    <cellStyle name="Normal 83" xfId="192" xr:uid="{1D883805-FF04-4CA4-9F21-BFAF851D4CA9}"/>
    <cellStyle name="Normal 84" xfId="193" xr:uid="{10F9C728-0BD8-45F6-AAF7-8FDADAD9C4A0}"/>
    <cellStyle name="Normal 85" xfId="194" xr:uid="{10E85431-5D40-45C6-A74D-0B8A35E857B8}"/>
    <cellStyle name="Normal 86" xfId="195" xr:uid="{7C40199D-66B3-4212-A18D-1F1F29C22690}"/>
    <cellStyle name="Normal 87" xfId="196" xr:uid="{311FEB72-1DA0-42E1-8355-AFD9B069603B}"/>
    <cellStyle name="Normal 88" xfId="197" xr:uid="{5EE59329-EBDE-4ED9-9B98-A4C0EF7B8F5C}"/>
    <cellStyle name="Normal 89" xfId="198" xr:uid="{98C32EA9-93C5-4F19-8035-5FD0A5640BDB}"/>
    <cellStyle name="Normal 9" xfId="199" xr:uid="{4750748C-0633-4789-BACC-F346378F314B}"/>
    <cellStyle name="Normal 90" xfId="200" xr:uid="{D96082C4-8996-47C3-B999-3349A2C0D303}"/>
    <cellStyle name="Normal 91" xfId="201" xr:uid="{53142C88-75EB-461C-924D-18B243F08CD7}"/>
    <cellStyle name="Normal 92" xfId="202" xr:uid="{797DE33A-50C3-4BB8-B4B7-10C128DEC7A3}"/>
    <cellStyle name="Normal 93" xfId="203" xr:uid="{2A19B10E-A318-42C1-BF5E-8744490EE056}"/>
    <cellStyle name="Normal 94" xfId="204" xr:uid="{DA1CC982-037F-45C7-8C41-9F966E03FF88}"/>
    <cellStyle name="Normal 95" xfId="205" xr:uid="{D7AE0887-B8CF-4CAA-B19C-04419568397B}"/>
    <cellStyle name="Normal 96" xfId="206" xr:uid="{551F9D86-52BD-4A72-81D5-81A1305B6C0C}"/>
    <cellStyle name="Normal 97" xfId="207" xr:uid="{03C852FF-1E3A-4602-A446-21E9764DE861}"/>
    <cellStyle name="Normal 98" xfId="208" xr:uid="{93985ED7-8DA2-413E-B3AC-42419973143D}"/>
    <cellStyle name="Normal 99" xfId="209" xr:uid="{58016BF9-CFE4-400C-8A3E-0E19CAA02A93}"/>
    <cellStyle name="normální_Rezervy_prez_1_12_03" xfId="210" xr:uid="{43A47A24-3D1E-44EF-A7BF-0B7F2AD37743}"/>
    <cellStyle name="Normalno" xfId="0" builtinId="0"/>
    <cellStyle name="Normalno 2" xfId="1" xr:uid="{00000000-0005-0000-0000-000005000000}"/>
    <cellStyle name="Normalno 2 2" xfId="5" xr:uid="{00000000-0005-0000-0000-000006000000}"/>
    <cellStyle name="Normalno 3" xfId="7" xr:uid="{00000000-0005-0000-0000-000007000000}"/>
    <cellStyle name="Note 2" xfId="211" xr:uid="{80E678FA-7C6E-4FA3-AE47-394F3A509967}"/>
    <cellStyle name="Note 3" xfId="235" xr:uid="{4ADE972F-B498-4345-9A24-B4542FA84EC0}"/>
    <cellStyle name="Note 4" xfId="239" xr:uid="{481A1BB1-05C8-499B-84B8-9DE5445D9D65}"/>
    <cellStyle name="Note 5" xfId="240" xr:uid="{CE807E9B-F1AB-4C4A-A235-07D8346CE91E}"/>
    <cellStyle name="Obično 2" xfId="2" xr:uid="{00000000-0005-0000-0000-000008000000}"/>
    <cellStyle name="Obično 2 2" xfId="3" xr:uid="{00000000-0005-0000-0000-000009000000}"/>
    <cellStyle name="Obično 3" xfId="8" xr:uid="{00000000-0005-0000-0000-00000A000000}"/>
    <cellStyle name="Obično 3 2" xfId="219" xr:uid="{708BDDDF-CDEA-428D-B6CD-972D2D00C08F}"/>
    <cellStyle name="Obično 3 2 2" xfId="262" xr:uid="{D4C4B7F6-0B11-4F82-BB0E-E5FD1761534C}"/>
    <cellStyle name="Obično 3 3" xfId="222" xr:uid="{2AC9CF3A-AB3B-4240-9A32-D3DD555845C6}"/>
    <cellStyle name="Obično 3 3 2" xfId="264" xr:uid="{55E7C519-BB7E-4CC9-8464-36A3FD6E429A}"/>
    <cellStyle name="Obično 3 4" xfId="224" xr:uid="{73B75BF0-E296-4AC6-A8F8-504606485A25}"/>
    <cellStyle name="Obično 3 4 2" xfId="266" xr:uid="{B84CCEC8-95A2-473C-AF0A-B4DC3055D6AF}"/>
    <cellStyle name="Obično 3 5" xfId="226" xr:uid="{96604FAD-7FE6-4AA4-B5B0-52EFD1DFBE38}"/>
    <cellStyle name="Obično 3 5 2" xfId="268" xr:uid="{60A0D573-EEEA-47FE-BAE6-964C77F94417}"/>
    <cellStyle name="Obično 3 6" xfId="228" xr:uid="{190B4674-DD35-4908-AF99-6F0E22D50B0C}"/>
    <cellStyle name="Obično 3 6 2" xfId="270" xr:uid="{D8D1C934-82E7-49A4-9481-E8D80AD39B4A}"/>
    <cellStyle name="Obično 3 7" xfId="260" xr:uid="{76617225-CDD0-48B5-B1F1-95F8D6AE1D55}"/>
    <cellStyle name="Obično 4" xfId="4" xr:uid="{00000000-0005-0000-0000-00000B000000}"/>
    <cellStyle name="Obično 4 2" xfId="9" xr:uid="{00000000-0005-0000-0000-00000C000000}"/>
    <cellStyle name="Obično_12a Izvjestaji drustava za osiguranje" xfId="220" xr:uid="{525D339D-65A9-4151-B5FD-9395A70FA278}"/>
    <cellStyle name="Output 2" xfId="212" xr:uid="{D6EECB52-7CCC-487A-B0FE-64859C5F332D}"/>
    <cellStyle name="Output 2 2" xfId="257" xr:uid="{8D6A65B5-857E-499C-8B3C-B782A1BDA62A}"/>
    <cellStyle name="Output 2 3" xfId="277" xr:uid="{926AF5EB-580D-4489-A785-C27EEBEF8560}"/>
    <cellStyle name="Output 2 4" xfId="246" xr:uid="{9968C34A-910E-4808-AD7A-1224006FA84B}"/>
    <cellStyle name="Output 3" xfId="236" xr:uid="{5AE06C56-8CEA-4760-861E-9DC2906C82FD}"/>
    <cellStyle name="Output 3 2" xfId="255" xr:uid="{15E88C81-078A-4EB0-9A77-DFFA1AAF89C7}"/>
    <cellStyle name="Output 3 3" xfId="275" xr:uid="{C15F3806-1741-47F5-8C89-AD5F92602D64}"/>
    <cellStyle name="Output 3 4" xfId="244" xr:uid="{588E09B2-BE55-46E2-AE12-20B457106CDB}"/>
    <cellStyle name="Output 4" xfId="230" xr:uid="{4D05C216-2A46-408B-B112-30E4EC350094}"/>
    <cellStyle name="Percent 2" xfId="254" xr:uid="{026A62C9-201B-4749-9F90-2B129D5DFC70}"/>
    <cellStyle name="Standard_0103_s Versicherung" xfId="213" xr:uid="{F10309F6-775F-48EE-970A-52D4E6C0F3A7}"/>
    <cellStyle name="Title 2" xfId="214" xr:uid="{7F7A0E31-9100-46E0-B769-4D2CCFE685A1}"/>
    <cellStyle name="Total 2" xfId="215" xr:uid="{C086D979-DD9A-4E78-912D-1B8D40AD2646}"/>
    <cellStyle name="Total 2 2" xfId="258" xr:uid="{78E079DC-9A08-4FB8-AAF1-8911C12B43EF}"/>
    <cellStyle name="Total 2 3" xfId="278" xr:uid="{F2837E23-AF0A-4DEE-99E0-CB28FC832DC8}"/>
    <cellStyle name="Total 2 4" xfId="241" xr:uid="{77CED7C0-EB4A-470C-8DEF-D9B308AD7FD3}"/>
    <cellStyle name="Total 3" xfId="237" xr:uid="{D478DE7F-BFDB-4971-B7F8-2D219DDDA855}"/>
    <cellStyle name="Total 3 2" xfId="256" xr:uid="{0733CF2E-489B-4223-A1C3-EE0CDEB544BF}"/>
    <cellStyle name="Total 3 3" xfId="276" xr:uid="{0AB9D333-ADD1-443F-A5FB-7BFA2F61B6B1}"/>
    <cellStyle name="Total 3 4" xfId="253" xr:uid="{192D056A-179E-4DFD-98C9-8810B3BD2964}"/>
    <cellStyle name="Total 4" xfId="229" xr:uid="{CC03C923-0B94-49F9-A6B1-43B6D55EC80B}"/>
    <cellStyle name="Warning Text 2" xfId="216" xr:uid="{2F975634-B872-49AF-8579-82F74143109A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6"/>
    </row>
    <row r="3" spans="1:18" x14ac:dyDescent="0.25">
      <c r="E3" s="48" t="s">
        <v>56</v>
      </c>
      <c r="F3" s="8"/>
      <c r="G3" s="8"/>
      <c r="H3" s="8"/>
      <c r="I3" s="9"/>
      <c r="J3" s="8"/>
      <c r="K3" s="8"/>
      <c r="L3" s="8"/>
      <c r="M3" s="8"/>
    </row>
    <row r="4" spans="1:18" x14ac:dyDescent="0.25">
      <c r="D4" s="5"/>
      <c r="E4" s="16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5"/>
      <c r="B7" s="120" t="s">
        <v>27</v>
      </c>
      <c r="C7" s="117" t="s">
        <v>52</v>
      </c>
      <c r="D7" s="117"/>
      <c r="E7" s="117"/>
      <c r="F7" s="117"/>
      <c r="G7" s="117"/>
      <c r="H7" s="117"/>
      <c r="I7" s="117"/>
      <c r="J7" s="117" t="s">
        <v>53</v>
      </c>
      <c r="K7" s="117"/>
      <c r="L7" s="117"/>
      <c r="M7" s="117"/>
      <c r="N7" s="117"/>
      <c r="O7" s="117"/>
      <c r="P7" s="118"/>
    </row>
    <row r="8" spans="1:18" ht="38.25" customHeight="1" x14ac:dyDescent="0.25">
      <c r="A8" s="11" t="s">
        <v>50</v>
      </c>
      <c r="B8" s="121"/>
      <c r="C8" s="72" t="s">
        <v>52</v>
      </c>
      <c r="D8" s="72" t="s">
        <v>51</v>
      </c>
      <c r="E8" s="72" t="s">
        <v>52</v>
      </c>
      <c r="F8" s="72" t="s">
        <v>51</v>
      </c>
      <c r="G8" s="119" t="s">
        <v>54</v>
      </c>
      <c r="H8" s="119"/>
      <c r="I8" s="72" t="s">
        <v>61</v>
      </c>
      <c r="J8" s="72" t="s">
        <v>53</v>
      </c>
      <c r="K8" s="72" t="s">
        <v>51</v>
      </c>
      <c r="L8" s="72" t="s">
        <v>53</v>
      </c>
      <c r="M8" s="72" t="s">
        <v>51</v>
      </c>
      <c r="N8" s="119" t="s">
        <v>55</v>
      </c>
      <c r="O8" s="119"/>
      <c r="P8" s="73" t="s">
        <v>61</v>
      </c>
    </row>
    <row r="9" spans="1:18" ht="31.5" customHeight="1" thickBot="1" x14ac:dyDescent="0.3">
      <c r="A9" s="10"/>
      <c r="B9" s="122"/>
      <c r="C9" s="74" t="s">
        <v>62</v>
      </c>
      <c r="D9" s="74" t="s">
        <v>25</v>
      </c>
      <c r="E9" s="74" t="s">
        <v>63</v>
      </c>
      <c r="F9" s="74" t="s">
        <v>25</v>
      </c>
      <c r="G9" s="74" t="s">
        <v>59</v>
      </c>
      <c r="H9" s="74" t="s">
        <v>60</v>
      </c>
      <c r="I9" s="74" t="s">
        <v>25</v>
      </c>
      <c r="J9" s="74" t="s">
        <v>62</v>
      </c>
      <c r="K9" s="74" t="s">
        <v>25</v>
      </c>
      <c r="L9" s="74" t="s">
        <v>63</v>
      </c>
      <c r="M9" s="74" t="s">
        <v>25</v>
      </c>
      <c r="N9" s="74" t="s">
        <v>59</v>
      </c>
      <c r="O9" s="74" t="s">
        <v>60</v>
      </c>
      <c r="P9" s="75" t="s">
        <v>25</v>
      </c>
    </row>
    <row r="10" spans="1:18" x14ac:dyDescent="0.25">
      <c r="A10" s="42" t="s">
        <v>0</v>
      </c>
      <c r="B10" s="100" t="s">
        <v>28</v>
      </c>
      <c r="C10" s="57">
        <f>FBiH!C10+RS!C10</f>
        <v>8781</v>
      </c>
      <c r="D10" s="80">
        <f>C10/C$34*100</f>
        <v>11.27532807724903</v>
      </c>
      <c r="E10" s="57">
        <f>FBiH!E10+RS!E10</f>
        <v>8702</v>
      </c>
      <c r="F10" s="80">
        <f>E10/E$34*100</f>
        <v>10.358783896388353</v>
      </c>
      <c r="G10" s="58">
        <f>E10-C10</f>
        <v>-79</v>
      </c>
      <c r="H10" s="59">
        <f>(E10-C10)/C10</f>
        <v>-8.996697414873021E-3</v>
      </c>
      <c r="I10" s="60">
        <f>F10-D10</f>
        <v>-0.91654418086067757</v>
      </c>
      <c r="J10" s="57">
        <f>FBiH!J10+RS!J10</f>
        <v>11991287.020000001</v>
      </c>
      <c r="K10" s="80">
        <f>J10/J$34*100</f>
        <v>6.2445215513063044</v>
      </c>
      <c r="L10" s="57">
        <f>FBiH!L10+RS!L10</f>
        <v>12067574.830000002</v>
      </c>
      <c r="M10" s="80">
        <f>L10/L$34*100</f>
        <v>6.0344222953658289</v>
      </c>
      <c r="N10" s="58">
        <f>L10-J10</f>
        <v>76287.810000000522</v>
      </c>
      <c r="O10" s="59">
        <f>(L10-J10)/J10</f>
        <v>6.3619367856646057E-3</v>
      </c>
      <c r="P10" s="60">
        <f>M10-K10</f>
        <v>-0.21009925594047552</v>
      </c>
    </row>
    <row r="11" spans="1:18" x14ac:dyDescent="0.25">
      <c r="A11" s="43" t="s">
        <v>1</v>
      </c>
      <c r="B11" s="100" t="s">
        <v>29</v>
      </c>
      <c r="C11" s="57">
        <f>FBiH!C11+RS!C11</f>
        <v>12843</v>
      </c>
      <c r="D11" s="80">
        <f t="shared" ref="D11:F27" si="0">C11/C$34*100</f>
        <v>16.491178509977146</v>
      </c>
      <c r="E11" s="57">
        <f>FBiH!E11+RS!E11</f>
        <v>17880</v>
      </c>
      <c r="F11" s="80">
        <f t="shared" si="0"/>
        <v>21.284193986143844</v>
      </c>
      <c r="G11" s="58">
        <f t="shared" ref="G11:G27" si="1">E11-C11</f>
        <v>5037</v>
      </c>
      <c r="H11" s="59">
        <f t="shared" ref="H11:H25" si="2">(E11-C11)/C11</f>
        <v>0.3921980845596823</v>
      </c>
      <c r="I11" s="60">
        <f t="shared" ref="I11:I32" si="3">F11-D11</f>
        <v>4.7930154761666977</v>
      </c>
      <c r="J11" s="57">
        <f>FBiH!J11+RS!J11</f>
        <v>2713083.59</v>
      </c>
      <c r="K11" s="80">
        <f t="shared" ref="K11:M11" si="4">J11/J$34*100</f>
        <v>1.412851591325722</v>
      </c>
      <c r="L11" s="57">
        <f>FBiH!L11+RS!L11</f>
        <v>3927490.3</v>
      </c>
      <c r="M11" s="80">
        <f t="shared" si="4"/>
        <v>1.9639517769746471</v>
      </c>
      <c r="N11" s="58">
        <f t="shared" ref="N11:N26" si="5">L11-J11</f>
        <v>1214406.71</v>
      </c>
      <c r="O11" s="59">
        <f t="shared" ref="O11:O31" si="6">(L11-J11)/J11</f>
        <v>0.44761124002080599</v>
      </c>
      <c r="P11" s="60">
        <f t="shared" ref="P11:P32" si="7">M11-K11</f>
        <v>0.55110018564892505</v>
      </c>
      <c r="R11" s="2"/>
    </row>
    <row r="12" spans="1:18" x14ac:dyDescent="0.25">
      <c r="A12" s="43" t="s">
        <v>2</v>
      </c>
      <c r="B12" s="100" t="s">
        <v>30</v>
      </c>
      <c r="C12" s="57">
        <f>FBiH!C12+RS!C12</f>
        <v>14328</v>
      </c>
      <c r="D12" s="80">
        <f t="shared" si="0"/>
        <v>18.398007139371838</v>
      </c>
      <c r="E12" s="57">
        <f>FBiH!E12+RS!E12</f>
        <v>13393</v>
      </c>
      <c r="F12" s="80">
        <f t="shared" si="0"/>
        <v>15.942908839844774</v>
      </c>
      <c r="G12" s="58">
        <f t="shared" si="1"/>
        <v>-935</v>
      </c>
      <c r="H12" s="59">
        <f>(E12-C12)/C12</f>
        <v>-6.5256839754327195E-2</v>
      </c>
      <c r="I12" s="60">
        <f>F12-D12</f>
        <v>-2.455098299527064</v>
      </c>
      <c r="J12" s="57">
        <f>FBiH!J12+RS!J12</f>
        <v>30550791.129999999</v>
      </c>
      <c r="K12" s="80">
        <f t="shared" ref="K12:M12" si="8">J12/J$34*100</f>
        <v>15.909474379401725</v>
      </c>
      <c r="L12" s="57">
        <f>FBiH!L12+RS!L12</f>
        <v>31461571.280000001</v>
      </c>
      <c r="M12" s="80">
        <f t="shared" si="8"/>
        <v>15.732440846962886</v>
      </c>
      <c r="N12" s="58">
        <f t="shared" si="5"/>
        <v>910780.15000000224</v>
      </c>
      <c r="O12" s="59">
        <f t="shared" si="6"/>
        <v>2.9811998848882255E-2</v>
      </c>
      <c r="P12" s="60">
        <f t="shared" si="7"/>
        <v>-0.17703353243883946</v>
      </c>
    </row>
    <row r="13" spans="1:18" x14ac:dyDescent="0.25">
      <c r="A13" s="43" t="s">
        <v>3</v>
      </c>
      <c r="B13" s="100" t="s">
        <v>31</v>
      </c>
      <c r="C13" s="57">
        <f>FBiH!C13+RS!C13</f>
        <v>0</v>
      </c>
      <c r="D13" s="80">
        <f t="shared" si="0"/>
        <v>0</v>
      </c>
      <c r="E13" s="57">
        <f>FBiH!E13+RS!E13</f>
        <v>0</v>
      </c>
      <c r="F13" s="80">
        <f t="shared" si="0"/>
        <v>0</v>
      </c>
      <c r="G13" s="58">
        <f t="shared" si="1"/>
        <v>0</v>
      </c>
      <c r="H13" s="59" t="s">
        <v>26</v>
      </c>
      <c r="I13" s="60">
        <f t="shared" si="3"/>
        <v>0</v>
      </c>
      <c r="J13" s="57">
        <f>FBiH!J13+RS!J13</f>
        <v>0</v>
      </c>
      <c r="K13" s="80">
        <f t="shared" ref="K13" si="9">J13/J$34*100</f>
        <v>0</v>
      </c>
      <c r="L13" s="57">
        <f>FBiH!L13+RS!L13</f>
        <v>0</v>
      </c>
      <c r="M13" s="80">
        <f>L13/L$34*100</f>
        <v>0</v>
      </c>
      <c r="N13" s="58">
        <f t="shared" si="5"/>
        <v>0</v>
      </c>
      <c r="O13" s="59" t="s">
        <v>26</v>
      </c>
      <c r="P13" s="60">
        <f t="shared" si="7"/>
        <v>0</v>
      </c>
    </row>
    <row r="14" spans="1:18" x14ac:dyDescent="0.25">
      <c r="A14" s="43" t="s">
        <v>4</v>
      </c>
      <c r="B14" s="100" t="s">
        <v>32</v>
      </c>
      <c r="C14" s="57">
        <f>FBiH!C14+RS!C14</f>
        <v>0</v>
      </c>
      <c r="D14" s="80">
        <f t="shared" si="0"/>
        <v>0</v>
      </c>
      <c r="E14" s="57">
        <f>FBiH!E14+RS!E14</f>
        <v>0</v>
      </c>
      <c r="F14" s="80">
        <f t="shared" si="0"/>
        <v>0</v>
      </c>
      <c r="G14" s="58">
        <f>E14-C14</f>
        <v>0</v>
      </c>
      <c r="H14" s="59" t="s">
        <v>26</v>
      </c>
      <c r="I14" s="60">
        <f t="shared" si="3"/>
        <v>0</v>
      </c>
      <c r="J14" s="57">
        <f>FBiH!J14+RS!J14</f>
        <v>250</v>
      </c>
      <c r="K14" s="80">
        <f t="shared" ref="K14:M14" si="10">J14/J$34*100</f>
        <v>1.30188726633163E-4</v>
      </c>
      <c r="L14" s="57">
        <f>FBiH!L14+RS!L14</f>
        <v>0</v>
      </c>
      <c r="M14" s="80">
        <f t="shared" si="10"/>
        <v>0</v>
      </c>
      <c r="N14" s="58">
        <f t="shared" si="5"/>
        <v>-250</v>
      </c>
      <c r="O14" s="59">
        <f t="shared" si="6"/>
        <v>-1</v>
      </c>
      <c r="P14" s="60">
        <f t="shared" si="7"/>
        <v>-1.30188726633163E-4</v>
      </c>
    </row>
    <row r="15" spans="1:18" x14ac:dyDescent="0.25">
      <c r="A15" s="43" t="s">
        <v>5</v>
      </c>
      <c r="B15" s="100" t="s">
        <v>33</v>
      </c>
      <c r="C15" s="57">
        <f>FBiH!C15+RS!C15</f>
        <v>0</v>
      </c>
      <c r="D15" s="80">
        <f t="shared" si="0"/>
        <v>0</v>
      </c>
      <c r="E15" s="57">
        <f>FBiH!E15+RS!E15</f>
        <v>2</v>
      </c>
      <c r="F15" s="80">
        <f t="shared" si="0"/>
        <v>2.3807823250720185E-3</v>
      </c>
      <c r="G15" s="58">
        <f t="shared" si="1"/>
        <v>2</v>
      </c>
      <c r="H15" s="59" t="s">
        <v>26</v>
      </c>
      <c r="I15" s="60">
        <f t="shared" si="3"/>
        <v>2.3807823250720185E-3</v>
      </c>
      <c r="J15" s="57">
        <f>FBiH!J15+RS!J15</f>
        <v>0</v>
      </c>
      <c r="K15" s="80">
        <f t="shared" ref="K15:M15" si="11">J15/J$34*100</f>
        <v>0</v>
      </c>
      <c r="L15" s="57">
        <f>FBiH!L15+RS!L15</f>
        <v>245570.06</v>
      </c>
      <c r="M15" s="80">
        <f t="shared" si="11"/>
        <v>0.12279794954777373</v>
      </c>
      <c r="N15" s="58">
        <f>L15-J15</f>
        <v>245570.06</v>
      </c>
      <c r="O15" s="59" t="s">
        <v>26</v>
      </c>
      <c r="P15" s="60">
        <f t="shared" si="7"/>
        <v>0.12279794954777373</v>
      </c>
    </row>
    <row r="16" spans="1:18" x14ac:dyDescent="0.25">
      <c r="A16" s="43" t="s">
        <v>6</v>
      </c>
      <c r="B16" s="100" t="s">
        <v>64</v>
      </c>
      <c r="C16" s="57">
        <f>FBiH!C16+RS!C16</f>
        <v>148</v>
      </c>
      <c r="D16" s="80">
        <f t="shared" si="0"/>
        <v>0.19004083309792238</v>
      </c>
      <c r="E16" s="57">
        <f>FBiH!E16+RS!E16</f>
        <v>139</v>
      </c>
      <c r="F16" s="80">
        <f t="shared" si="0"/>
        <v>0.16546437159250529</v>
      </c>
      <c r="G16" s="58">
        <f t="shared" si="1"/>
        <v>-9</v>
      </c>
      <c r="H16" s="59">
        <f t="shared" si="2"/>
        <v>-6.0810810810810814E-2</v>
      </c>
      <c r="I16" s="60">
        <f t="shared" si="3"/>
        <v>-2.4576461505417091E-2</v>
      </c>
      <c r="J16" s="57">
        <f>FBiH!J16+RS!J16</f>
        <v>260494.29</v>
      </c>
      <c r="K16" s="80">
        <f t="shared" ref="K16:M16" si="12">J16/J$34*100</f>
        <v>0.13565367964123956</v>
      </c>
      <c r="L16" s="57">
        <f>FBiH!L16+RS!L16</f>
        <v>366455.27</v>
      </c>
      <c r="M16" s="80">
        <f t="shared" si="12"/>
        <v>0.18324691437130325</v>
      </c>
      <c r="N16" s="58">
        <f t="shared" si="5"/>
        <v>105960.98000000001</v>
      </c>
      <c r="O16" s="59">
        <f t="shared" si="6"/>
        <v>0.40676891612480259</v>
      </c>
      <c r="P16" s="60">
        <f>M16-K16</f>
        <v>4.7593234730063688E-2</v>
      </c>
    </row>
    <row r="17" spans="1:16" x14ac:dyDescent="0.25">
      <c r="A17" s="43" t="s">
        <v>7</v>
      </c>
      <c r="B17" s="100" t="s">
        <v>34</v>
      </c>
      <c r="C17" s="57">
        <f>FBiH!C17+RS!C17</f>
        <v>1255</v>
      </c>
      <c r="D17" s="80">
        <f t="shared" si="0"/>
        <v>1.611494902283058</v>
      </c>
      <c r="E17" s="57">
        <f>FBiH!E17+RS!E17</f>
        <v>1235</v>
      </c>
      <c r="F17" s="80">
        <f t="shared" si="0"/>
        <v>1.4701330857319717</v>
      </c>
      <c r="G17" s="58">
        <f t="shared" si="1"/>
        <v>-20</v>
      </c>
      <c r="H17" s="59">
        <f>(E17-C17)/C17</f>
        <v>-1.5936254980079681E-2</v>
      </c>
      <c r="I17" s="60">
        <f>F17-D17</f>
        <v>-0.14136181655108637</v>
      </c>
      <c r="J17" s="57">
        <f>FBiH!J17+RS!J17</f>
        <v>8441782.2100000009</v>
      </c>
      <c r="K17" s="80">
        <f t="shared" ref="K17:M17" si="13">J17/J$34*100</f>
        <v>4.3960995057375554</v>
      </c>
      <c r="L17" s="57">
        <f>FBiH!L17+RS!L17</f>
        <v>5555479.21</v>
      </c>
      <c r="M17" s="80">
        <f t="shared" si="13"/>
        <v>2.7780318811800013</v>
      </c>
      <c r="N17" s="58">
        <f t="shared" si="5"/>
        <v>-2886303.0000000009</v>
      </c>
      <c r="O17" s="59">
        <f>(L17-J17)/J17</f>
        <v>-0.34190683059566879</v>
      </c>
      <c r="P17" s="60">
        <f t="shared" si="7"/>
        <v>-1.618067624557554</v>
      </c>
    </row>
    <row r="18" spans="1:16" x14ac:dyDescent="0.25">
      <c r="A18" s="43" t="s">
        <v>8</v>
      </c>
      <c r="B18" s="100" t="s">
        <v>35</v>
      </c>
      <c r="C18" s="57">
        <f>FBiH!C18+RS!C18</f>
        <v>1362</v>
      </c>
      <c r="D18" s="80">
        <f>C18/C$34*100</f>
        <v>1.7488892883741236</v>
      </c>
      <c r="E18" s="57">
        <f>FBiH!E18+RS!E18</f>
        <v>1399</v>
      </c>
      <c r="F18" s="80">
        <f t="shared" si="0"/>
        <v>1.665357236387877</v>
      </c>
      <c r="G18" s="58">
        <f t="shared" si="1"/>
        <v>37</v>
      </c>
      <c r="H18" s="59">
        <f t="shared" si="2"/>
        <v>2.7165932452276064E-2</v>
      </c>
      <c r="I18" s="60">
        <f t="shared" si="3"/>
        <v>-8.353205198624658E-2</v>
      </c>
      <c r="J18" s="57">
        <f>FBiH!J18+RS!J18</f>
        <v>5370391.4500000002</v>
      </c>
      <c r="K18" s="80">
        <f t="shared" ref="K18:M18" si="14">J18/J$34*100</f>
        <v>2.796657697588504</v>
      </c>
      <c r="L18" s="57">
        <f>FBiH!L18+RS!L18</f>
        <v>6291600.9099000003</v>
      </c>
      <c r="M18" s="80">
        <f t="shared" si="14"/>
        <v>3.1461314588131284</v>
      </c>
      <c r="N18" s="58">
        <f t="shared" si="5"/>
        <v>921209.45990000013</v>
      </c>
      <c r="O18" s="59">
        <f t="shared" si="6"/>
        <v>0.17153488129808492</v>
      </c>
      <c r="P18" s="60">
        <f t="shared" si="7"/>
        <v>0.34947376122462437</v>
      </c>
    </row>
    <row r="19" spans="1:16" s="19" customFormat="1" ht="24" customHeight="1" x14ac:dyDescent="0.25">
      <c r="A19" s="43" t="s">
        <v>9</v>
      </c>
      <c r="B19" s="100" t="s">
        <v>36</v>
      </c>
      <c r="C19" s="57">
        <f>FBiH!C19+RS!C19</f>
        <v>27224</v>
      </c>
      <c r="D19" s="80">
        <f t="shared" si="0"/>
        <v>34.957240812552968</v>
      </c>
      <c r="E19" s="57">
        <f>FBiH!E19+RS!E19</f>
        <v>28103</v>
      </c>
      <c r="F19" s="80">
        <f>E19/E$34*100</f>
        <v>33.45356284074947</v>
      </c>
      <c r="G19" s="58">
        <f t="shared" si="1"/>
        <v>879</v>
      </c>
      <c r="H19" s="59">
        <f t="shared" si="2"/>
        <v>3.2287687334704669E-2</v>
      </c>
      <c r="I19" s="60">
        <f t="shared" si="3"/>
        <v>-1.5036779718034978</v>
      </c>
      <c r="J19" s="57">
        <f>FBiH!J19+RS!J19</f>
        <v>76694001.479999989</v>
      </c>
      <c r="K19" s="80">
        <f t="shared" ref="K19:M19" si="15">J19/J$34*100</f>
        <v>39.938777572332476</v>
      </c>
      <c r="L19" s="57">
        <f>FBiH!L19+RS!L19</f>
        <v>83524323.109999999</v>
      </c>
      <c r="M19" s="80">
        <f t="shared" si="15"/>
        <v>41.766555806003922</v>
      </c>
      <c r="N19" s="58">
        <f t="shared" si="5"/>
        <v>6830321.6300000101</v>
      </c>
      <c r="O19" s="59">
        <f>(L19-J19)/J19</f>
        <v>8.9059398364827777E-2</v>
      </c>
      <c r="P19" s="60">
        <f t="shared" si="7"/>
        <v>1.8277782336714452</v>
      </c>
    </row>
    <row r="20" spans="1:16" s="19" customFormat="1" ht="25.5" customHeight="1" x14ac:dyDescent="0.25">
      <c r="A20" s="43" t="s">
        <v>10</v>
      </c>
      <c r="B20" s="100" t="s">
        <v>37</v>
      </c>
      <c r="C20" s="57">
        <f>FBiH!C20+RS!C20</f>
        <v>0</v>
      </c>
      <c r="D20" s="80">
        <f t="shared" si="0"/>
        <v>0</v>
      </c>
      <c r="E20" s="57">
        <f>FBiH!E20+RS!E20</f>
        <v>0</v>
      </c>
      <c r="F20" s="80">
        <f t="shared" si="0"/>
        <v>0</v>
      </c>
      <c r="G20" s="58">
        <f t="shared" si="1"/>
        <v>0</v>
      </c>
      <c r="H20" s="59" t="s">
        <v>26</v>
      </c>
      <c r="I20" s="60">
        <f t="shared" si="3"/>
        <v>0</v>
      </c>
      <c r="J20" s="57">
        <f>FBiH!J20+RS!J20</f>
        <v>0</v>
      </c>
      <c r="K20" s="80">
        <f t="shared" ref="K20:M20" si="16">J20/J$34*100</f>
        <v>0</v>
      </c>
      <c r="L20" s="57">
        <f>FBiH!L20+RS!L20</f>
        <v>0</v>
      </c>
      <c r="M20" s="80">
        <f t="shared" si="16"/>
        <v>0</v>
      </c>
      <c r="N20" s="58">
        <f t="shared" si="5"/>
        <v>0</v>
      </c>
      <c r="O20" s="59" t="s">
        <v>26</v>
      </c>
      <c r="P20" s="60">
        <f t="shared" si="7"/>
        <v>0</v>
      </c>
    </row>
    <row r="21" spans="1:16" x14ac:dyDescent="0.25">
      <c r="A21" s="43" t="s">
        <v>11</v>
      </c>
      <c r="B21" s="100" t="s">
        <v>38</v>
      </c>
      <c r="C21" s="57">
        <f>FBiH!C21+RS!C21</f>
        <v>0</v>
      </c>
      <c r="D21" s="80">
        <f t="shared" si="0"/>
        <v>0</v>
      </c>
      <c r="E21" s="57">
        <f>FBiH!E21+RS!E21</f>
        <v>0</v>
      </c>
      <c r="F21" s="80">
        <f t="shared" si="0"/>
        <v>0</v>
      </c>
      <c r="G21" s="58">
        <f t="shared" si="1"/>
        <v>0</v>
      </c>
      <c r="H21" s="59" t="s">
        <v>26</v>
      </c>
      <c r="I21" s="60">
        <f>F21-D21</f>
        <v>0</v>
      </c>
      <c r="J21" s="57">
        <f>FBiH!J21+RS!J21</f>
        <v>899</v>
      </c>
      <c r="K21" s="80">
        <f t="shared" ref="K21" si="17">J21/J$34*100</f>
        <v>4.6815866097285418E-4</v>
      </c>
      <c r="L21" s="57">
        <f>FBiH!L21+RS!L21</f>
        <v>0</v>
      </c>
      <c r="M21" s="80">
        <f>L21/L$34*100</f>
        <v>0</v>
      </c>
      <c r="N21" s="58">
        <f t="shared" si="5"/>
        <v>-899</v>
      </c>
      <c r="O21" s="59" t="s">
        <v>26</v>
      </c>
      <c r="P21" s="60">
        <f t="shared" si="7"/>
        <v>-4.6815866097285418E-4</v>
      </c>
    </row>
    <row r="22" spans="1:16" x14ac:dyDescent="0.25">
      <c r="A22" s="43" t="s">
        <v>12</v>
      </c>
      <c r="B22" s="100" t="s">
        <v>39</v>
      </c>
      <c r="C22" s="57">
        <f>FBiH!C22+RS!C22</f>
        <v>673</v>
      </c>
      <c r="D22" s="80">
        <f t="shared" si="0"/>
        <v>0.86417216672230923</v>
      </c>
      <c r="E22" s="57">
        <f>FBiH!E22+RS!E22</f>
        <v>822</v>
      </c>
      <c r="F22" s="80">
        <f t="shared" si="0"/>
        <v>0.97850153560459974</v>
      </c>
      <c r="G22" s="58">
        <f>E22-C22</f>
        <v>149</v>
      </c>
      <c r="H22" s="59">
        <f t="shared" si="2"/>
        <v>0.2213967310549777</v>
      </c>
      <c r="I22" s="60">
        <f t="shared" si="3"/>
        <v>0.11432936888229051</v>
      </c>
      <c r="J22" s="57">
        <f>FBiH!J22+RS!J22</f>
        <v>1073550.4798999999</v>
      </c>
      <c r="K22" s="80">
        <f t="shared" ref="K22:M22" si="18">J22/J$34*100</f>
        <v>0.55905667981840823</v>
      </c>
      <c r="L22" s="57">
        <f>FBiH!L22+RS!L22</f>
        <v>855190.87</v>
      </c>
      <c r="M22" s="80">
        <f t="shared" si="18"/>
        <v>0.42764042696400656</v>
      </c>
      <c r="N22" s="58">
        <f>L22-J22</f>
        <v>-218359.60989999992</v>
      </c>
      <c r="O22" s="59">
        <f>(L22-J22)/J22</f>
        <v>-0.203399480497964</v>
      </c>
      <c r="P22" s="60">
        <f t="shared" si="7"/>
        <v>-0.13141625285440167</v>
      </c>
    </row>
    <row r="23" spans="1:16" x14ac:dyDescent="0.25">
      <c r="A23" s="43" t="s">
        <v>13</v>
      </c>
      <c r="B23" s="100" t="s">
        <v>40</v>
      </c>
      <c r="C23" s="57">
        <f>FBiH!C23+RS!C23</f>
        <v>329</v>
      </c>
      <c r="D23" s="80">
        <f t="shared" si="0"/>
        <v>0.42245563573794914</v>
      </c>
      <c r="E23" s="57">
        <f>FBiH!E23+RS!E23</f>
        <v>343</v>
      </c>
      <c r="F23" s="80">
        <f t="shared" si="0"/>
        <v>0.4083041687498512</v>
      </c>
      <c r="G23" s="58">
        <f t="shared" si="1"/>
        <v>14</v>
      </c>
      <c r="H23" s="59">
        <f t="shared" si="2"/>
        <v>4.2553191489361701E-2</v>
      </c>
      <c r="I23" s="60">
        <f t="shared" si="3"/>
        <v>-1.4151466988097938E-2</v>
      </c>
      <c r="J23" s="57">
        <f>FBiH!J23+RS!J23</f>
        <v>1097681.71</v>
      </c>
      <c r="K23" s="80">
        <f t="shared" ref="K23:M23" si="19">J23/J$34*100</f>
        <v>0.57162313629365169</v>
      </c>
      <c r="L23" s="57">
        <f>FBiH!L23+RS!L23</f>
        <v>1221233.73</v>
      </c>
      <c r="M23" s="80">
        <f t="shared" si="19"/>
        <v>0.61068111463824015</v>
      </c>
      <c r="N23" s="58">
        <f t="shared" si="5"/>
        <v>123552.02000000002</v>
      </c>
      <c r="O23" s="59">
        <f t="shared" si="6"/>
        <v>0.11255723665105072</v>
      </c>
      <c r="P23" s="60">
        <f t="shared" si="7"/>
        <v>3.9057978344588462E-2</v>
      </c>
    </row>
    <row r="24" spans="1:16" x14ac:dyDescent="0.25">
      <c r="A24" s="43" t="s">
        <v>14</v>
      </c>
      <c r="B24" s="100" t="s">
        <v>65</v>
      </c>
      <c r="C24" s="57">
        <f>FBiH!C24+RS!C24</f>
        <v>71</v>
      </c>
      <c r="D24" s="80">
        <f t="shared" si="0"/>
        <v>9.1168237499678978E-2</v>
      </c>
      <c r="E24" s="57">
        <f>FBiH!E24+RS!E24</f>
        <v>91</v>
      </c>
      <c r="F24" s="80">
        <f t="shared" si="0"/>
        <v>0.10832559579077684</v>
      </c>
      <c r="G24" s="58">
        <f t="shared" si="1"/>
        <v>20</v>
      </c>
      <c r="H24" s="59">
        <f t="shared" si="2"/>
        <v>0.28169014084507044</v>
      </c>
      <c r="I24" s="60">
        <f t="shared" si="3"/>
        <v>1.7157358291097866E-2</v>
      </c>
      <c r="J24" s="57">
        <f>FBiH!J24+RS!J24</f>
        <v>77833</v>
      </c>
      <c r="K24" s="80">
        <f t="shared" ref="K24:M24" si="20">J24/J$34*100</f>
        <v>4.0531916640155902E-2</v>
      </c>
      <c r="L24" s="57">
        <f>FBiH!L24+RS!L24</f>
        <v>128040</v>
      </c>
      <c r="M24" s="80">
        <f t="shared" si="20"/>
        <v>6.4026736240146487E-2</v>
      </c>
      <c r="N24" s="58">
        <f t="shared" si="5"/>
        <v>50207</v>
      </c>
      <c r="O24" s="59">
        <f t="shared" si="6"/>
        <v>0.64506057841789477</v>
      </c>
      <c r="P24" s="60">
        <f t="shared" si="7"/>
        <v>2.3494819599990585E-2</v>
      </c>
    </row>
    <row r="25" spans="1:16" x14ac:dyDescent="0.25">
      <c r="A25" s="43" t="s">
        <v>15</v>
      </c>
      <c r="B25" s="100" t="s">
        <v>66</v>
      </c>
      <c r="C25" s="57">
        <f>FBiH!C25+RS!C25</f>
        <v>1005</v>
      </c>
      <c r="D25" s="80">
        <f t="shared" si="0"/>
        <v>1.2904799815095407</v>
      </c>
      <c r="E25" s="57">
        <f>FBiH!E25+RS!E25</f>
        <v>1899</v>
      </c>
      <c r="F25" s="80">
        <f>E25/E$34*100</f>
        <v>2.2605528176558818</v>
      </c>
      <c r="G25" s="58">
        <f t="shared" si="1"/>
        <v>894</v>
      </c>
      <c r="H25" s="59">
        <f t="shared" si="2"/>
        <v>0.88955223880597012</v>
      </c>
      <c r="I25" s="60">
        <f>F25-D25</f>
        <v>0.9700728361463411</v>
      </c>
      <c r="J25" s="57">
        <f>FBiH!J25+RS!J25</f>
        <v>283837.33</v>
      </c>
      <c r="K25" s="80">
        <f t="shared" ref="K25:M25" si="21">J25/J$34*100</f>
        <v>0.14780968225462751</v>
      </c>
      <c r="L25" s="57">
        <f>FBiH!L25+RS!L25</f>
        <v>446509.25</v>
      </c>
      <c r="M25" s="80">
        <f t="shared" si="21"/>
        <v>0.22327811604604522</v>
      </c>
      <c r="N25" s="58">
        <f t="shared" si="5"/>
        <v>162671.91999999998</v>
      </c>
      <c r="O25" s="59">
        <f>(L25-J25)/J25</f>
        <v>0.57311672146859605</v>
      </c>
      <c r="P25" s="60">
        <f t="shared" si="7"/>
        <v>7.5468433791417711E-2</v>
      </c>
    </row>
    <row r="26" spans="1:16" x14ac:dyDescent="0.25">
      <c r="A26" s="43" t="s">
        <v>16</v>
      </c>
      <c r="B26" s="100" t="s">
        <v>41</v>
      </c>
      <c r="C26" s="57">
        <f>FBiH!C26+RS!C26</f>
        <v>0</v>
      </c>
      <c r="D26" s="80">
        <f t="shared" si="0"/>
        <v>0</v>
      </c>
      <c r="E26" s="57">
        <f>FBiH!E26+RS!E26</f>
        <v>0</v>
      </c>
      <c r="F26" s="80">
        <f t="shared" si="0"/>
        <v>0</v>
      </c>
      <c r="G26" s="58">
        <f t="shared" si="1"/>
        <v>0</v>
      </c>
      <c r="H26" s="59" t="s">
        <v>26</v>
      </c>
      <c r="I26" s="60">
        <f t="shared" si="3"/>
        <v>0</v>
      </c>
      <c r="J26" s="57">
        <f>FBiH!J26+RS!J26</f>
        <v>0</v>
      </c>
      <c r="K26" s="80">
        <f t="shared" ref="K26:M26" si="22">J26/J$34*100</f>
        <v>0</v>
      </c>
      <c r="L26" s="57">
        <f>FBiH!L26+RS!L26</f>
        <v>0</v>
      </c>
      <c r="M26" s="80">
        <f t="shared" si="22"/>
        <v>0</v>
      </c>
      <c r="N26" s="58">
        <f t="shared" si="5"/>
        <v>0</v>
      </c>
      <c r="O26" s="59" t="s">
        <v>26</v>
      </c>
      <c r="P26" s="60">
        <f t="shared" si="7"/>
        <v>0</v>
      </c>
    </row>
    <row r="27" spans="1:16" x14ac:dyDescent="0.25">
      <c r="A27" s="43" t="s">
        <v>17</v>
      </c>
      <c r="B27" s="100" t="s">
        <v>42</v>
      </c>
      <c r="C27" s="57">
        <f>FBiH!C27+RS!C27</f>
        <v>137</v>
      </c>
      <c r="D27" s="80">
        <f t="shared" si="0"/>
        <v>0.17591617658388761</v>
      </c>
      <c r="E27" s="57">
        <f>FBiH!E27+RS!E27</f>
        <v>205</v>
      </c>
      <c r="F27" s="80">
        <f t="shared" si="0"/>
        <v>0.24403018831988191</v>
      </c>
      <c r="G27" s="58">
        <f t="shared" si="1"/>
        <v>68</v>
      </c>
      <c r="H27" s="59">
        <f>(E27-C27)/C27</f>
        <v>0.49635036496350365</v>
      </c>
      <c r="I27" s="60">
        <f t="shared" si="3"/>
        <v>6.8114011735994295E-2</v>
      </c>
      <c r="J27" s="57">
        <f>FBiH!J27+RS!J27</f>
        <v>116388.45</v>
      </c>
      <c r="K27" s="80">
        <f t="shared" ref="K27:M27" si="23">J27/J$34*100</f>
        <v>6.0609856401230247E-2</v>
      </c>
      <c r="L27" s="57">
        <f>FBiH!L27+RS!L27</f>
        <v>121925.72</v>
      </c>
      <c r="M27" s="80">
        <f t="shared" si="23"/>
        <v>6.0969274565213637E-2</v>
      </c>
      <c r="N27" s="58">
        <f>L27-J27</f>
        <v>5537.2700000000041</v>
      </c>
      <c r="O27" s="59">
        <f t="shared" si="6"/>
        <v>4.7575768901467495E-2</v>
      </c>
      <c r="P27" s="60">
        <f t="shared" si="7"/>
        <v>3.594181639833896E-4</v>
      </c>
    </row>
    <row r="28" spans="1:16" x14ac:dyDescent="0.25">
      <c r="A28" s="44" t="s">
        <v>23</v>
      </c>
      <c r="B28" s="98" t="s">
        <v>43</v>
      </c>
      <c r="C28" s="53">
        <f>SUM(C10:C27)</f>
        <v>68156</v>
      </c>
      <c r="D28" s="68">
        <f>C28/C$34*100</f>
        <v>87.516371760959458</v>
      </c>
      <c r="E28" s="53">
        <f>SUM(E10:E27)</f>
        <v>74213</v>
      </c>
      <c r="F28" s="68">
        <f>E28/E$34*100</f>
        <v>88.342499345284864</v>
      </c>
      <c r="G28" s="54">
        <f>E28-C28</f>
        <v>6057</v>
      </c>
      <c r="H28" s="54">
        <f>(E28-C28)/C28</f>
        <v>8.8869651974881156E-2</v>
      </c>
      <c r="I28" s="55">
        <f>F28-D28</f>
        <v>0.82612758432540545</v>
      </c>
      <c r="J28" s="56">
        <f>SUM(J10:J27)</f>
        <v>138672271.1399</v>
      </c>
      <c r="K28" s="68">
        <f>J28/J$34*100</f>
        <v>72.214265596129195</v>
      </c>
      <c r="L28" s="53">
        <f>SUM(L10:L27)</f>
        <v>146212964.5399</v>
      </c>
      <c r="M28" s="68">
        <f>L28/L$34*100</f>
        <v>73.114174597673141</v>
      </c>
      <c r="N28" s="54">
        <f>L28-J28</f>
        <v>7540693.400000006</v>
      </c>
      <c r="O28" s="54">
        <f>(L28-J28)/J28</f>
        <v>5.4377802699953993E-2</v>
      </c>
      <c r="P28" s="55">
        <f>M28-K28</f>
        <v>0.89990900154394637</v>
      </c>
    </row>
    <row r="29" spans="1:16" x14ac:dyDescent="0.25">
      <c r="A29" s="45" t="s">
        <v>22</v>
      </c>
      <c r="B29" s="96" t="s">
        <v>44</v>
      </c>
      <c r="C29" s="57">
        <f>FBiH!C29+RS!C29</f>
        <v>8541</v>
      </c>
      <c r="D29" s="80">
        <f>C29/C$34*100</f>
        <v>10.967153753306453</v>
      </c>
      <c r="E29" s="57">
        <f>FBiH!E29+RS!E29</f>
        <v>8159</v>
      </c>
      <c r="F29" s="80">
        <f>E29/E$34*100</f>
        <v>9.7124014951312994</v>
      </c>
      <c r="G29" s="58">
        <f>E29-C29</f>
        <v>-382</v>
      </c>
      <c r="H29" s="59">
        <f t="shared" ref="H29:H30" si="24">(E29-C29)/C29</f>
        <v>-4.4725441985715958E-2</v>
      </c>
      <c r="I29" s="60">
        <f t="shared" si="3"/>
        <v>-1.254752258175154</v>
      </c>
      <c r="J29" s="57">
        <f>FBiH!J29+RS!J29</f>
        <v>51306269.730000004</v>
      </c>
      <c r="K29" s="80">
        <f>J29/J$34*100</f>
        <v>26.717991697785187</v>
      </c>
      <c r="L29" s="57">
        <f>FBiH!L29+RS!L29</f>
        <v>51569272.68</v>
      </c>
      <c r="M29" s="80">
        <f>L29/L$34*100</f>
        <v>25.787349421888102</v>
      </c>
      <c r="N29" s="58">
        <f>L29-J29</f>
        <v>263002.94999999553</v>
      </c>
      <c r="O29" s="59">
        <f t="shared" si="6"/>
        <v>5.1261366570606749E-3</v>
      </c>
      <c r="P29" s="60">
        <f t="shared" si="7"/>
        <v>-0.93064227589708537</v>
      </c>
    </row>
    <row r="30" spans="1:16" x14ac:dyDescent="0.25">
      <c r="A30" s="45" t="s">
        <v>20</v>
      </c>
      <c r="B30" s="97" t="s">
        <v>45</v>
      </c>
      <c r="C30" s="57">
        <f>FBiH!C30+RS!C30</f>
        <v>22</v>
      </c>
      <c r="D30" s="80">
        <f t="shared" ref="D30:F32" si="25">C30/C$34*100</f>
        <v>2.8249313028069545E-2</v>
      </c>
      <c r="E30" s="57">
        <f>FBiH!E30+RS!E30</f>
        <v>25</v>
      </c>
      <c r="F30" s="80">
        <f t="shared" si="25"/>
        <v>2.975977906340023E-2</v>
      </c>
      <c r="G30" s="58">
        <f t="shared" ref="G30:G31" si="26">E30-C30</f>
        <v>3</v>
      </c>
      <c r="H30" s="59">
        <f t="shared" si="24"/>
        <v>0.13636363636363635</v>
      </c>
      <c r="I30" s="60">
        <f t="shared" si="3"/>
        <v>1.5104660353306848E-3</v>
      </c>
      <c r="J30" s="57">
        <f>FBiH!J30+RS!J30</f>
        <v>141771.63</v>
      </c>
      <c r="K30" s="80">
        <f t="shared" ref="K30" si="27">J30/J$34*100</f>
        <v>7.3828271929631734E-2</v>
      </c>
      <c r="L30" s="57">
        <f>FBiH!L30+RS!L30</f>
        <v>135102.18</v>
      </c>
      <c r="M30" s="80">
        <f>L30/L$34*100</f>
        <v>6.755819778451104E-2</v>
      </c>
      <c r="N30" s="58">
        <f t="shared" ref="N30:N32" si="28">L30-J30</f>
        <v>-6669.4500000000116</v>
      </c>
      <c r="O30" s="59">
        <f t="shared" si="6"/>
        <v>-4.7043615143594043E-2</v>
      </c>
      <c r="P30" s="60">
        <f t="shared" si="7"/>
        <v>-6.2700741451206937E-3</v>
      </c>
    </row>
    <row r="31" spans="1:16" x14ac:dyDescent="0.25">
      <c r="A31" s="45" t="s">
        <v>21</v>
      </c>
      <c r="B31" s="101" t="s">
        <v>46</v>
      </c>
      <c r="C31" s="57">
        <f>FBiH!C31+RS!C31</f>
        <v>1159</v>
      </c>
      <c r="D31" s="80">
        <f t="shared" si="25"/>
        <v>1.4882251727060274</v>
      </c>
      <c r="E31" s="57">
        <f>FBiH!E31+RS!E31</f>
        <v>1609</v>
      </c>
      <c r="F31" s="80">
        <f t="shared" si="25"/>
        <v>1.9153393805204391</v>
      </c>
      <c r="G31" s="58">
        <f t="shared" si="26"/>
        <v>450</v>
      </c>
      <c r="H31" s="59">
        <f>(E31-C31)/C31</f>
        <v>0.38826574633304572</v>
      </c>
      <c r="I31" s="60">
        <f>F31-D31</f>
        <v>0.42711420781441167</v>
      </c>
      <c r="J31" s="57">
        <f>FBiH!J31+RS!J31</f>
        <v>1908603.11</v>
      </c>
      <c r="K31" s="80">
        <f t="shared" ref="K31:M31" si="29">J31/J$34*100</f>
        <v>0.99391443415597913</v>
      </c>
      <c r="L31" s="57">
        <f>FBiH!L31+RS!L31</f>
        <v>2061618.6400000001</v>
      </c>
      <c r="M31" s="80">
        <f t="shared" si="29"/>
        <v>1.0309177826542451</v>
      </c>
      <c r="N31" s="58">
        <f t="shared" si="28"/>
        <v>153015.53000000003</v>
      </c>
      <c r="O31" s="59">
        <f t="shared" si="6"/>
        <v>8.017147682422042E-2</v>
      </c>
      <c r="P31" s="60">
        <f t="shared" si="7"/>
        <v>3.700334849826592E-2</v>
      </c>
    </row>
    <row r="32" spans="1:16" ht="15.75" customHeight="1" x14ac:dyDescent="0.25">
      <c r="A32" s="46" t="s">
        <v>19</v>
      </c>
      <c r="B32" s="101" t="s">
        <v>47</v>
      </c>
      <c r="C32" s="57">
        <f>FBiH!C32+RS!C32</f>
        <v>0</v>
      </c>
      <c r="D32" s="80">
        <f t="shared" si="25"/>
        <v>0</v>
      </c>
      <c r="E32" s="57">
        <f>FBiH!E32+RS!E32</f>
        <v>0</v>
      </c>
      <c r="F32" s="80">
        <f t="shared" si="25"/>
        <v>0</v>
      </c>
      <c r="G32" s="58">
        <f>E32-C32</f>
        <v>0</v>
      </c>
      <c r="H32" s="59" t="s">
        <v>26</v>
      </c>
      <c r="I32" s="60">
        <f t="shared" si="3"/>
        <v>0</v>
      </c>
      <c r="J32" s="57">
        <f>FBiH!J32+RS!J32</f>
        <v>0</v>
      </c>
      <c r="K32" s="80">
        <f t="shared" ref="K32" si="30">J32/J$34*100</f>
        <v>0</v>
      </c>
      <c r="L32" s="57">
        <f>FBiH!L32+RS!L32</f>
        <v>0</v>
      </c>
      <c r="M32" s="80">
        <f>L32/L$34*100</f>
        <v>0</v>
      </c>
      <c r="N32" s="58">
        <f t="shared" si="28"/>
        <v>0</v>
      </c>
      <c r="O32" s="59" t="s">
        <v>26</v>
      </c>
      <c r="P32" s="60">
        <f t="shared" si="7"/>
        <v>0</v>
      </c>
    </row>
    <row r="33" spans="1:16" x14ac:dyDescent="0.25">
      <c r="A33" s="47" t="s">
        <v>18</v>
      </c>
      <c r="B33" s="99" t="s">
        <v>48</v>
      </c>
      <c r="C33" s="61">
        <f>SUM(C29:C32)</f>
        <v>9722</v>
      </c>
      <c r="D33" s="69">
        <f>C33/C$34*100</f>
        <v>12.48362823904055</v>
      </c>
      <c r="E33" s="61">
        <f>SUM(E29:E32)</f>
        <v>9793</v>
      </c>
      <c r="F33" s="69">
        <f>E33/E$34*100</f>
        <v>11.65750065471514</v>
      </c>
      <c r="G33" s="69">
        <f>E33-C33</f>
        <v>71</v>
      </c>
      <c r="H33" s="54">
        <f>(E33-C33)/C33</f>
        <v>7.30302406912158E-3</v>
      </c>
      <c r="I33" s="55">
        <f>F33-D33</f>
        <v>-0.82612758432541078</v>
      </c>
      <c r="J33" s="63">
        <f>SUM(J29:J32)</f>
        <v>53356644.470000006</v>
      </c>
      <c r="K33" s="69">
        <f>J33/J$34*100</f>
        <v>27.785734403870798</v>
      </c>
      <c r="L33" s="63">
        <f>SUM(L29:L32)</f>
        <v>53765993.5</v>
      </c>
      <c r="M33" s="69">
        <f>L33/L$34*100</f>
        <v>26.885825402326859</v>
      </c>
      <c r="N33" s="62">
        <f>L33-J33</f>
        <v>409349.02999999374</v>
      </c>
      <c r="O33" s="62">
        <f>(L33-J33)/J33</f>
        <v>7.6719410312646617E-3</v>
      </c>
      <c r="P33" s="55">
        <f>M33-K33</f>
        <v>-0.89990900154393927</v>
      </c>
    </row>
    <row r="34" spans="1:16" x14ac:dyDescent="0.25">
      <c r="A34" s="17" t="s">
        <v>24</v>
      </c>
      <c r="B34" s="102" t="s">
        <v>49</v>
      </c>
      <c r="C34" s="64">
        <f>C28+C33</f>
        <v>77878</v>
      </c>
      <c r="D34" s="65">
        <f>D28+D33</f>
        <v>100.00000000000001</v>
      </c>
      <c r="E34" s="64">
        <f>E28+E33</f>
        <v>84006</v>
      </c>
      <c r="F34" s="65">
        <f>F28+F33</f>
        <v>100</v>
      </c>
      <c r="G34" s="66">
        <f>G28+G33</f>
        <v>6128</v>
      </c>
      <c r="H34" s="66"/>
      <c r="I34" s="66"/>
      <c r="J34" s="64">
        <f>J28+J33</f>
        <v>192028915.6099</v>
      </c>
      <c r="K34" s="64">
        <f>(K28+K33)</f>
        <v>100</v>
      </c>
      <c r="L34" s="64">
        <f>L28+L33</f>
        <v>199978958.0399</v>
      </c>
      <c r="M34" s="64">
        <f>(M28+M33)</f>
        <v>100</v>
      </c>
      <c r="N34" s="76">
        <f>N28+N33</f>
        <v>7950042.4299999997</v>
      </c>
      <c r="O34" s="77"/>
      <c r="P34" s="78"/>
    </row>
    <row r="36" spans="1:16" x14ac:dyDescent="0.25">
      <c r="J36" s="39"/>
    </row>
    <row r="37" spans="1:16" x14ac:dyDescent="0.25">
      <c r="C37" s="33"/>
      <c r="D37" s="34"/>
      <c r="E37" s="33"/>
      <c r="F37" s="34"/>
      <c r="G37" s="34"/>
      <c r="H37" s="34"/>
      <c r="I37" s="35"/>
      <c r="J37" s="32"/>
      <c r="K37" s="34"/>
      <c r="L37" s="32"/>
    </row>
    <row r="38" spans="1:16" x14ac:dyDescent="0.25">
      <c r="C38" s="33"/>
      <c r="D38" s="34"/>
      <c r="E38" s="33"/>
      <c r="F38" s="34"/>
      <c r="G38" s="34"/>
      <c r="H38" s="34"/>
      <c r="I38" s="35"/>
      <c r="J38" s="32"/>
      <c r="K38" s="34"/>
      <c r="L38" s="32"/>
    </row>
    <row r="39" spans="1:16" x14ac:dyDescent="0.25">
      <c r="C39" s="34"/>
      <c r="D39" s="34"/>
      <c r="E39" s="34"/>
      <c r="F39" s="34"/>
      <c r="G39" s="34"/>
      <c r="H39" s="34"/>
      <c r="I39" s="35"/>
      <c r="J39" s="34"/>
      <c r="K39" s="34"/>
      <c r="L39" s="34"/>
    </row>
    <row r="40" spans="1:16" x14ac:dyDescent="0.25">
      <c r="C40" s="34"/>
      <c r="D40" s="34"/>
      <c r="E40" s="34"/>
      <c r="F40" s="34"/>
      <c r="G40" s="34"/>
      <c r="H40" s="36"/>
      <c r="I40" s="35"/>
      <c r="J40" s="32"/>
      <c r="K40" s="32"/>
      <c r="L40" s="32"/>
      <c r="M40" s="29"/>
    </row>
    <row r="41" spans="1:16" x14ac:dyDescent="0.25">
      <c r="C41" s="33"/>
      <c r="D41" s="34"/>
      <c r="E41" s="37"/>
      <c r="F41" s="34"/>
      <c r="G41" s="34"/>
      <c r="H41" s="34"/>
      <c r="I41" s="35"/>
      <c r="J41" s="34"/>
      <c r="K41" s="34"/>
      <c r="L41" s="34"/>
    </row>
    <row r="42" spans="1:16" x14ac:dyDescent="0.25">
      <c r="C42" s="34"/>
      <c r="D42" s="34"/>
      <c r="E42" s="34"/>
      <c r="F42" s="34"/>
      <c r="G42" s="34"/>
      <c r="H42" s="34"/>
      <c r="I42" s="35"/>
      <c r="J42" s="33"/>
      <c r="K42" s="34"/>
      <c r="L42" s="32"/>
    </row>
    <row r="43" spans="1:16" x14ac:dyDescent="0.25">
      <c r="C43" s="34"/>
      <c r="D43" s="34"/>
      <c r="E43" s="33"/>
      <c r="F43" s="34"/>
      <c r="G43" s="34"/>
      <c r="H43" s="34"/>
      <c r="I43" s="35"/>
      <c r="J43" s="32"/>
      <c r="K43" s="34"/>
      <c r="L43" s="34"/>
    </row>
    <row r="44" spans="1:16" x14ac:dyDescent="0.25">
      <c r="B44" s="22"/>
      <c r="C44" s="32"/>
      <c r="D44" s="33"/>
      <c r="E44" s="34"/>
      <c r="F44" s="34"/>
      <c r="G44" s="34"/>
      <c r="H44" s="34"/>
      <c r="I44" s="35"/>
      <c r="J44" s="33"/>
      <c r="K44" s="34"/>
      <c r="L44" s="34"/>
    </row>
    <row r="46" spans="1:16" x14ac:dyDescent="0.25">
      <c r="G46" s="22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A10:A27 A30:A33" numberStoredAsText="1"/>
    <ignoredError sqref="A28:A29 A34" twoDigitTextYear="1" numberStoredAsText="1"/>
    <ignoredError sqref="E10:E33 D28:D33 L10:L32 K28:K34 L33:L34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6"/>
    </row>
    <row r="3" spans="1:18" x14ac:dyDescent="0.25">
      <c r="E3" s="48" t="s">
        <v>57</v>
      </c>
      <c r="F3" s="8"/>
      <c r="G3" s="8"/>
      <c r="H3" s="8"/>
      <c r="I3" s="9"/>
      <c r="J3" s="8"/>
      <c r="K3" s="8"/>
      <c r="L3" s="8"/>
      <c r="M3" s="8"/>
    </row>
    <row r="4" spans="1:18" x14ac:dyDescent="0.25">
      <c r="D4" s="5"/>
      <c r="E4" s="16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5"/>
      <c r="B7" s="120" t="s">
        <v>27</v>
      </c>
      <c r="C7" s="123" t="s">
        <v>52</v>
      </c>
      <c r="D7" s="123"/>
      <c r="E7" s="123"/>
      <c r="F7" s="123"/>
      <c r="G7" s="123"/>
      <c r="H7" s="123"/>
      <c r="I7" s="123"/>
      <c r="J7" s="123" t="s">
        <v>53</v>
      </c>
      <c r="K7" s="123"/>
      <c r="L7" s="123"/>
      <c r="M7" s="123"/>
      <c r="N7" s="123"/>
      <c r="O7" s="123"/>
      <c r="P7" s="124"/>
    </row>
    <row r="8" spans="1:18" ht="38.25" customHeight="1" x14ac:dyDescent="0.25">
      <c r="A8" s="11" t="s">
        <v>50</v>
      </c>
      <c r="B8" s="121"/>
      <c r="C8" s="38" t="s">
        <v>52</v>
      </c>
      <c r="D8" s="38" t="s">
        <v>51</v>
      </c>
      <c r="E8" s="38" t="s">
        <v>52</v>
      </c>
      <c r="F8" s="38" t="s">
        <v>51</v>
      </c>
      <c r="G8" s="125" t="s">
        <v>54</v>
      </c>
      <c r="H8" s="125"/>
      <c r="I8" s="38" t="s">
        <v>61</v>
      </c>
      <c r="J8" s="38" t="s">
        <v>53</v>
      </c>
      <c r="K8" s="38" t="s">
        <v>51</v>
      </c>
      <c r="L8" s="38" t="s">
        <v>53</v>
      </c>
      <c r="M8" s="38" t="s">
        <v>51</v>
      </c>
      <c r="N8" s="125" t="s">
        <v>55</v>
      </c>
      <c r="O8" s="125"/>
      <c r="P8" s="13" t="s">
        <v>61</v>
      </c>
    </row>
    <row r="9" spans="1:18" ht="31.5" customHeight="1" thickBot="1" x14ac:dyDescent="0.3">
      <c r="A9" s="10"/>
      <c r="B9" s="122"/>
      <c r="C9" s="14" t="s">
        <v>62</v>
      </c>
      <c r="D9" s="14" t="s">
        <v>25</v>
      </c>
      <c r="E9" s="14" t="s">
        <v>63</v>
      </c>
      <c r="F9" s="14" t="s">
        <v>25</v>
      </c>
      <c r="G9" s="14" t="s">
        <v>59</v>
      </c>
      <c r="H9" s="14" t="s">
        <v>60</v>
      </c>
      <c r="I9" s="14" t="s">
        <v>25</v>
      </c>
      <c r="J9" s="14" t="s">
        <v>62</v>
      </c>
      <c r="K9" s="14" t="s">
        <v>25</v>
      </c>
      <c r="L9" s="14" t="s">
        <v>63</v>
      </c>
      <c r="M9" s="14" t="s">
        <v>25</v>
      </c>
      <c r="N9" s="14" t="s">
        <v>59</v>
      </c>
      <c r="O9" s="14" t="s">
        <v>60</v>
      </c>
      <c r="P9" s="12" t="s">
        <v>25</v>
      </c>
    </row>
    <row r="10" spans="1:18" x14ac:dyDescent="0.25">
      <c r="A10" s="42" t="s">
        <v>0</v>
      </c>
      <c r="B10" s="107" t="s">
        <v>28</v>
      </c>
      <c r="C10" s="40">
        <v>5749</v>
      </c>
      <c r="D10" s="81">
        <f>C10/C$34*100</f>
        <v>9.2904122428532183</v>
      </c>
      <c r="E10" s="40">
        <v>5551</v>
      </c>
      <c r="F10" s="81">
        <f>E10/E$34*100</f>
        <v>8.2866824906325096</v>
      </c>
      <c r="G10" s="25">
        <f>E10-C10</f>
        <v>-198</v>
      </c>
      <c r="H10" s="3">
        <f>(E10-C10)/C10</f>
        <v>-3.4440772308227514E-2</v>
      </c>
      <c r="I10" s="28">
        <f>F10-D10</f>
        <v>-1.0037297522207087</v>
      </c>
      <c r="J10" s="40">
        <v>8473449</v>
      </c>
      <c r="K10" s="81">
        <f>J10/J$34*100</f>
        <v>5.9895794897581283</v>
      </c>
      <c r="L10" s="40">
        <v>8239311</v>
      </c>
      <c r="M10" s="81">
        <f>L10/L$34*100</f>
        <v>5.5678127884257549</v>
      </c>
      <c r="N10" s="25">
        <f>L10-J10</f>
        <v>-234138</v>
      </c>
      <c r="O10" s="3">
        <f>(L10-J10)/J10</f>
        <v>-2.7631959547995154E-2</v>
      </c>
      <c r="P10" s="20">
        <v>-0.88429739243785499</v>
      </c>
    </row>
    <row r="11" spans="1:18" x14ac:dyDescent="0.25">
      <c r="A11" s="43" t="s">
        <v>1</v>
      </c>
      <c r="B11" s="107" t="s">
        <v>29</v>
      </c>
      <c r="C11" s="40">
        <v>12638</v>
      </c>
      <c r="D11" s="81">
        <f t="shared" ref="D11:F26" si="0">C11/C$34*100</f>
        <v>20.423070086133059</v>
      </c>
      <c r="E11" s="40">
        <v>17494</v>
      </c>
      <c r="F11" s="81">
        <f t="shared" si="0"/>
        <v>26.115514950662067</v>
      </c>
      <c r="G11" s="25">
        <f t="shared" ref="G11:G26" si="1">E11-C11</f>
        <v>4856</v>
      </c>
      <c r="H11" s="3">
        <f t="shared" ref="H11:H25" si="2">(E11-C11)/C11</f>
        <v>0.38423801234372529</v>
      </c>
      <c r="I11" s="28">
        <f t="shared" ref="I11:I31" si="3">F11-D11</f>
        <v>5.6924448645290084</v>
      </c>
      <c r="J11" s="40">
        <v>2504994</v>
      </c>
      <c r="K11" s="81">
        <f t="shared" ref="K11" si="4">J11/J$34*100</f>
        <v>1.7706910945433405</v>
      </c>
      <c r="L11" s="40">
        <v>3659786</v>
      </c>
      <c r="M11" s="81">
        <f t="shared" ref="M11" si="5">L11/L$34*100</f>
        <v>2.4731440885896334</v>
      </c>
      <c r="N11" s="25">
        <f t="shared" ref="N11:N27" si="6">L11-J11</f>
        <v>1154792</v>
      </c>
      <c r="O11" s="3">
        <f t="shared" ref="O11:O12" si="7">(L11-J11)/J11</f>
        <v>0.46099591456107281</v>
      </c>
      <c r="P11" s="20">
        <v>1.1338155205457277</v>
      </c>
      <c r="R11" s="2"/>
    </row>
    <row r="12" spans="1:18" x14ac:dyDescent="0.25">
      <c r="A12" s="43" t="s">
        <v>2</v>
      </c>
      <c r="B12" s="107" t="s">
        <v>30</v>
      </c>
      <c r="C12" s="40">
        <v>11754</v>
      </c>
      <c r="D12" s="81">
        <f t="shared" si="0"/>
        <v>18.994521743346098</v>
      </c>
      <c r="E12" s="40">
        <v>10478</v>
      </c>
      <c r="F12" s="81">
        <f t="shared" si="0"/>
        <v>15.641840954214997</v>
      </c>
      <c r="G12" s="25">
        <f t="shared" si="1"/>
        <v>-1276</v>
      </c>
      <c r="H12" s="3">
        <f t="shared" si="2"/>
        <v>-0.10855878849753275</v>
      </c>
      <c r="I12" s="28">
        <f t="shared" si="3"/>
        <v>-3.3526807891311012</v>
      </c>
      <c r="J12" s="40">
        <v>24651888</v>
      </c>
      <c r="K12" s="81">
        <f t="shared" ref="K12" si="8">J12/J$34*100</f>
        <v>17.425542155102903</v>
      </c>
      <c r="L12" s="40">
        <v>25361075</v>
      </c>
      <c r="M12" s="81">
        <f t="shared" ref="M12" si="9">L12/L$34*100</f>
        <v>17.138049251111497</v>
      </c>
      <c r="N12" s="25">
        <f t="shared" si="6"/>
        <v>709187</v>
      </c>
      <c r="O12" s="3">
        <f t="shared" si="7"/>
        <v>2.8768060280007762E-2</v>
      </c>
      <c r="P12" s="20">
        <v>0.22520709327400823</v>
      </c>
    </row>
    <row r="13" spans="1:18" x14ac:dyDescent="0.25">
      <c r="A13" s="43" t="s">
        <v>3</v>
      </c>
      <c r="B13" s="107" t="s">
        <v>31</v>
      </c>
      <c r="C13" s="40">
        <v>0</v>
      </c>
      <c r="D13" s="81">
        <f t="shared" si="0"/>
        <v>0</v>
      </c>
      <c r="E13" s="40">
        <v>0</v>
      </c>
      <c r="F13" s="81">
        <f t="shared" si="0"/>
        <v>0</v>
      </c>
      <c r="G13" s="25">
        <f t="shared" si="1"/>
        <v>0</v>
      </c>
      <c r="H13" s="3" t="s">
        <v>26</v>
      </c>
      <c r="I13" s="28">
        <f t="shared" si="3"/>
        <v>0</v>
      </c>
      <c r="J13" s="40">
        <v>0</v>
      </c>
      <c r="K13" s="81">
        <f t="shared" ref="K13" si="10">J13/J$34*100</f>
        <v>0</v>
      </c>
      <c r="L13" s="40">
        <v>0</v>
      </c>
      <c r="M13" s="81">
        <f>L13/L$34*100</f>
        <v>0</v>
      </c>
      <c r="N13" s="25">
        <f t="shared" si="6"/>
        <v>0</v>
      </c>
      <c r="O13" s="3" t="s">
        <v>26</v>
      </c>
      <c r="P13" s="20">
        <v>0</v>
      </c>
    </row>
    <row r="14" spans="1:18" x14ac:dyDescent="0.25">
      <c r="A14" s="43" t="s">
        <v>4</v>
      </c>
      <c r="B14" s="107" t="s">
        <v>32</v>
      </c>
      <c r="C14" s="40">
        <v>0</v>
      </c>
      <c r="D14" s="81">
        <f t="shared" si="0"/>
        <v>0</v>
      </c>
      <c r="E14" s="40">
        <v>0</v>
      </c>
      <c r="F14" s="81">
        <f t="shared" si="0"/>
        <v>0</v>
      </c>
      <c r="G14" s="25">
        <f t="shared" si="1"/>
        <v>0</v>
      </c>
      <c r="H14" s="3" t="s">
        <v>26</v>
      </c>
      <c r="I14" s="28">
        <f t="shared" si="3"/>
        <v>0</v>
      </c>
      <c r="J14" s="40">
        <v>250</v>
      </c>
      <c r="K14" s="81">
        <f t="shared" ref="K14" si="11">J14/J$34*100</f>
        <v>1.7671610137023685E-4</v>
      </c>
      <c r="L14" s="40">
        <v>0</v>
      </c>
      <c r="M14" s="81">
        <f t="shared" ref="M14" si="12">L14/L$34*100</f>
        <v>0</v>
      </c>
      <c r="N14" s="25">
        <f t="shared" si="6"/>
        <v>-250</v>
      </c>
      <c r="O14" s="3" t="s">
        <v>26</v>
      </c>
      <c r="P14" s="20">
        <v>0</v>
      </c>
    </row>
    <row r="15" spans="1:18" x14ac:dyDescent="0.25">
      <c r="A15" s="43" t="s">
        <v>5</v>
      </c>
      <c r="B15" s="107" t="s">
        <v>33</v>
      </c>
      <c r="C15" s="40">
        <v>0</v>
      </c>
      <c r="D15" s="81">
        <f t="shared" si="0"/>
        <v>0</v>
      </c>
      <c r="E15" s="40">
        <v>1</v>
      </c>
      <c r="F15" s="81">
        <f>E15/E$34*100</f>
        <v>1.4928269664263214E-3</v>
      </c>
      <c r="G15" s="25">
        <f>E15-C15</f>
        <v>1</v>
      </c>
      <c r="H15" s="3" t="s">
        <v>26</v>
      </c>
      <c r="I15" s="28">
        <f t="shared" si="3"/>
        <v>1.4928269664263214E-3</v>
      </c>
      <c r="J15" s="40">
        <v>0</v>
      </c>
      <c r="K15" s="81">
        <f t="shared" ref="K15" si="13">J15/J$34*100</f>
        <v>0</v>
      </c>
      <c r="L15" s="40">
        <v>81857</v>
      </c>
      <c r="M15" s="81">
        <f t="shared" ref="M15" si="14">L15/L$34*100</f>
        <v>5.5315845150421802E-2</v>
      </c>
      <c r="N15" s="25">
        <f>L15-J15</f>
        <v>81857</v>
      </c>
      <c r="O15" s="3" t="e">
        <f>(L15-J15)/J15</f>
        <v>#DIV/0!</v>
      </c>
      <c r="P15" s="20">
        <v>0</v>
      </c>
    </row>
    <row r="16" spans="1:18" x14ac:dyDescent="0.25">
      <c r="A16" s="43" t="s">
        <v>6</v>
      </c>
      <c r="B16" s="107" t="s">
        <v>64</v>
      </c>
      <c r="C16" s="40">
        <v>145</v>
      </c>
      <c r="D16" s="81">
        <f t="shared" si="0"/>
        <v>0.23432071233496551</v>
      </c>
      <c r="E16" s="40">
        <v>126</v>
      </c>
      <c r="F16" s="81">
        <f t="shared" si="0"/>
        <v>0.18809619776971653</v>
      </c>
      <c r="G16" s="25">
        <f t="shared" si="1"/>
        <v>-19</v>
      </c>
      <c r="H16" s="3">
        <f>(E16-C16)/C16</f>
        <v>-0.1310344827586207</v>
      </c>
      <c r="I16" s="28">
        <f t="shared" si="3"/>
        <v>-4.6224514565248981E-2</v>
      </c>
      <c r="J16" s="40">
        <v>260382</v>
      </c>
      <c r="K16" s="81">
        <f t="shared" ref="K16" si="15">J16/J$34*100</f>
        <v>0.18405476762794007</v>
      </c>
      <c r="L16" s="40">
        <v>157151</v>
      </c>
      <c r="M16" s="81">
        <f t="shared" ref="M16" si="16">L16/L$34*100</f>
        <v>0.10619666468639134</v>
      </c>
      <c r="N16" s="25">
        <f t="shared" si="6"/>
        <v>-103231</v>
      </c>
      <c r="O16" s="3">
        <f>(L16-J16)/J16</f>
        <v>-0.39645981673080322</v>
      </c>
      <c r="P16" s="20">
        <v>1.2660454430552151E-2</v>
      </c>
    </row>
    <row r="17" spans="1:16" x14ac:dyDescent="0.25">
      <c r="A17" s="43" t="s">
        <v>7</v>
      </c>
      <c r="B17" s="107" t="s">
        <v>34</v>
      </c>
      <c r="C17" s="40">
        <v>1118</v>
      </c>
      <c r="D17" s="81">
        <f t="shared" si="0"/>
        <v>1.806693492348217</v>
      </c>
      <c r="E17" s="40">
        <v>1083</v>
      </c>
      <c r="F17" s="81">
        <f t="shared" si="0"/>
        <v>1.616731604639706</v>
      </c>
      <c r="G17" s="25">
        <f t="shared" si="1"/>
        <v>-35</v>
      </c>
      <c r="H17" s="3">
        <f t="shared" si="2"/>
        <v>-3.1305903398926652E-2</v>
      </c>
      <c r="I17" s="28">
        <f t="shared" si="3"/>
        <v>-0.18996188770851097</v>
      </c>
      <c r="J17" s="40">
        <v>6475256</v>
      </c>
      <c r="K17" s="81">
        <f t="shared" ref="K17" si="17">J17/J$34*100</f>
        <v>4.577127982776938</v>
      </c>
      <c r="L17" s="40">
        <v>3797788</v>
      </c>
      <c r="M17" s="81">
        <f>L17/L$34*100</f>
        <v>2.5664005878804517</v>
      </c>
      <c r="N17" s="25">
        <f t="shared" si="6"/>
        <v>-2677468</v>
      </c>
      <c r="O17" s="3">
        <f t="shared" ref="O17:O19" si="18">(L17-J17)/J17</f>
        <v>-0.41349222331904717</v>
      </c>
      <c r="P17" s="20">
        <v>0.25422059710344458</v>
      </c>
    </row>
    <row r="18" spans="1:16" x14ac:dyDescent="0.25">
      <c r="A18" s="43" t="s">
        <v>8</v>
      </c>
      <c r="B18" s="107" t="s">
        <v>35</v>
      </c>
      <c r="C18" s="40">
        <v>1112</v>
      </c>
      <c r="D18" s="81">
        <f t="shared" si="0"/>
        <v>1.7969974628722871</v>
      </c>
      <c r="E18" s="40">
        <v>1059</v>
      </c>
      <c r="F18" s="81">
        <f t="shared" si="0"/>
        <v>1.5809037574454745</v>
      </c>
      <c r="G18" s="25">
        <f t="shared" si="1"/>
        <v>-53</v>
      </c>
      <c r="H18" s="3">
        <f t="shared" si="2"/>
        <v>-4.7661870503597124E-2</v>
      </c>
      <c r="I18" s="28">
        <f t="shared" si="3"/>
        <v>-0.21609370542681261</v>
      </c>
      <c r="J18" s="40">
        <v>3144607</v>
      </c>
      <c r="K18" s="81">
        <f t="shared" ref="K18" si="19">J18/J$34*100</f>
        <v>2.2228107575262257</v>
      </c>
      <c r="L18" s="40">
        <v>2463465</v>
      </c>
      <c r="M18" s="81">
        <f t="shared" ref="M18" si="20">L18/L$34*100</f>
        <v>1.6647158883599917</v>
      </c>
      <c r="N18" s="25">
        <f t="shared" si="6"/>
        <v>-681142</v>
      </c>
      <c r="O18" s="3">
        <f t="shared" si="18"/>
        <v>-0.21660639946422558</v>
      </c>
      <c r="P18" s="20">
        <v>-0.14663491487759561</v>
      </c>
    </row>
    <row r="19" spans="1:16" s="19" customFormat="1" ht="26.25" customHeight="1" x14ac:dyDescent="0.25">
      <c r="A19" s="43" t="s">
        <v>9</v>
      </c>
      <c r="B19" s="107" t="s">
        <v>36</v>
      </c>
      <c r="C19" s="40">
        <v>18831</v>
      </c>
      <c r="D19" s="81">
        <f t="shared" si="0"/>
        <v>30.430988510205069</v>
      </c>
      <c r="E19" s="40">
        <v>19568</v>
      </c>
      <c r="F19" s="81">
        <f t="shared" si="0"/>
        <v>29.211638079030262</v>
      </c>
      <c r="G19" s="25">
        <f t="shared" si="1"/>
        <v>737</v>
      </c>
      <c r="H19" s="3">
        <f t="shared" si="2"/>
        <v>3.9137592268068608E-2</v>
      </c>
      <c r="I19" s="28">
        <f>F19-D19</f>
        <v>-1.2193504311748065</v>
      </c>
      <c r="J19" s="40">
        <v>48752762</v>
      </c>
      <c r="K19" s="81">
        <f t="shared" ref="K19" si="21">J19/J$34*100</f>
        <v>34.461592126684124</v>
      </c>
      <c r="L19" s="40">
        <v>55834129</v>
      </c>
      <c r="M19" s="81">
        <f t="shared" ref="M19" si="22">L19/L$34*100</f>
        <v>37.730579350240973</v>
      </c>
      <c r="N19" s="25">
        <f t="shared" si="6"/>
        <v>7081367</v>
      </c>
      <c r="O19" s="3">
        <f t="shared" si="18"/>
        <v>0.14525058087990994</v>
      </c>
      <c r="P19" s="20">
        <v>-0.97217131207666796</v>
      </c>
    </row>
    <row r="20" spans="1:16" s="19" customFormat="1" ht="23.25" customHeight="1" x14ac:dyDescent="0.25">
      <c r="A20" s="43" t="s">
        <v>10</v>
      </c>
      <c r="B20" s="107" t="s">
        <v>37</v>
      </c>
      <c r="C20" s="40">
        <v>0</v>
      </c>
      <c r="D20" s="81">
        <f>C20/C$34*100</f>
        <v>0</v>
      </c>
      <c r="E20" s="40">
        <v>0</v>
      </c>
      <c r="F20" s="81">
        <f t="shared" si="0"/>
        <v>0</v>
      </c>
      <c r="G20" s="25">
        <f t="shared" si="1"/>
        <v>0</v>
      </c>
      <c r="H20" s="3" t="s">
        <v>26</v>
      </c>
      <c r="I20" s="28">
        <f t="shared" si="3"/>
        <v>0</v>
      </c>
      <c r="J20" s="40">
        <v>0</v>
      </c>
      <c r="K20" s="81">
        <f t="shared" ref="K20" si="23">J20/J$34*100</f>
        <v>0</v>
      </c>
      <c r="L20" s="40">
        <v>0</v>
      </c>
      <c r="M20" s="81">
        <f t="shared" ref="M20" si="24">L20/L$34*100</f>
        <v>0</v>
      </c>
      <c r="N20" s="25">
        <f t="shared" si="6"/>
        <v>0</v>
      </c>
      <c r="O20" s="3" t="s">
        <v>26</v>
      </c>
      <c r="P20" s="20">
        <v>0</v>
      </c>
    </row>
    <row r="21" spans="1:16" x14ac:dyDescent="0.25">
      <c r="A21" s="43" t="s">
        <v>11</v>
      </c>
      <c r="B21" s="107" t="s">
        <v>38</v>
      </c>
      <c r="C21" s="40">
        <v>0</v>
      </c>
      <c r="D21" s="81">
        <f t="shared" si="0"/>
        <v>0</v>
      </c>
      <c r="E21" s="40">
        <v>0</v>
      </c>
      <c r="F21" s="81">
        <f>E21/E$34*100</f>
        <v>0</v>
      </c>
      <c r="G21" s="25">
        <f t="shared" si="1"/>
        <v>0</v>
      </c>
      <c r="H21" s="3" t="s">
        <v>26</v>
      </c>
      <c r="I21" s="28">
        <f t="shared" si="3"/>
        <v>0</v>
      </c>
      <c r="J21" s="40">
        <v>899</v>
      </c>
      <c r="K21" s="81">
        <f t="shared" ref="K21" si="25">J21/J$34*100</f>
        <v>6.3547110052737177E-4</v>
      </c>
      <c r="L21" s="40">
        <v>0</v>
      </c>
      <c r="M21" s="81">
        <f t="shared" ref="M21" si="26">L21/L$34*100</f>
        <v>0</v>
      </c>
      <c r="N21" s="25">
        <f t="shared" si="6"/>
        <v>-899</v>
      </c>
      <c r="O21" s="3" t="s">
        <v>26</v>
      </c>
      <c r="P21" s="20">
        <v>0</v>
      </c>
    </row>
    <row r="22" spans="1:16" x14ac:dyDescent="0.25">
      <c r="A22" s="43" t="s">
        <v>12</v>
      </c>
      <c r="B22" s="107" t="s">
        <v>39</v>
      </c>
      <c r="C22" s="40">
        <v>522</v>
      </c>
      <c r="D22" s="81">
        <f t="shared" si="0"/>
        <v>0.84355456440587584</v>
      </c>
      <c r="E22" s="40">
        <v>622</v>
      </c>
      <c r="F22" s="81">
        <f t="shared" si="0"/>
        <v>0.92853837311717202</v>
      </c>
      <c r="G22" s="25">
        <f>E22-C22</f>
        <v>100</v>
      </c>
      <c r="H22" s="3">
        <f t="shared" si="2"/>
        <v>0.19157088122605365</v>
      </c>
      <c r="I22" s="28">
        <f t="shared" si="3"/>
        <v>8.4983808711296183E-2</v>
      </c>
      <c r="J22" s="40">
        <v>891273</v>
      </c>
      <c r="K22" s="81">
        <f>J22/J$34*100</f>
        <v>0.63000915926622048</v>
      </c>
      <c r="L22" s="40">
        <v>681784</v>
      </c>
      <c r="M22" s="81">
        <f>L22/L$34*100</f>
        <v>0.46072367873285336</v>
      </c>
      <c r="N22" s="25">
        <f t="shared" si="6"/>
        <v>-209489</v>
      </c>
      <c r="O22" s="3">
        <f t="shared" ref="O22:O25" si="27">(L22-J22)/J22</f>
        <v>-0.23504470571867431</v>
      </c>
      <c r="P22" s="20">
        <v>-1.7333897579263735E-2</v>
      </c>
    </row>
    <row r="23" spans="1:16" x14ac:dyDescent="0.25">
      <c r="A23" s="43" t="s">
        <v>13</v>
      </c>
      <c r="B23" s="107" t="s">
        <v>40</v>
      </c>
      <c r="C23" s="40">
        <v>258</v>
      </c>
      <c r="D23" s="81">
        <f t="shared" si="0"/>
        <v>0.41692926746497311</v>
      </c>
      <c r="E23" s="40">
        <v>274</v>
      </c>
      <c r="F23" s="81">
        <f t="shared" si="0"/>
        <v>0.40903458880081206</v>
      </c>
      <c r="G23" s="25">
        <f t="shared" si="1"/>
        <v>16</v>
      </c>
      <c r="H23" s="3">
        <f>(E23-C23)/C23</f>
        <v>6.2015503875968991E-2</v>
      </c>
      <c r="I23" s="28">
        <f t="shared" si="3"/>
        <v>-7.8946786641610478E-3</v>
      </c>
      <c r="J23" s="40">
        <v>925993</v>
      </c>
      <c r="K23" s="81">
        <f t="shared" ref="K23" si="28">J23/J$34*100</f>
        <v>0.65455149142451896</v>
      </c>
      <c r="L23" s="40">
        <v>890549</v>
      </c>
      <c r="M23" s="81">
        <f t="shared" ref="M23" si="29">L23/L$34*100</f>
        <v>0.60179912020796011</v>
      </c>
      <c r="N23" s="25">
        <f t="shared" si="6"/>
        <v>-35444</v>
      </c>
      <c r="O23" s="3">
        <f t="shared" si="27"/>
        <v>-3.8276747232430484E-2</v>
      </c>
      <c r="P23" s="20">
        <v>0.15895889492804854</v>
      </c>
    </row>
    <row r="24" spans="1:16" x14ac:dyDescent="0.25">
      <c r="A24" s="43" t="s">
        <v>14</v>
      </c>
      <c r="B24" s="107" t="s">
        <v>65</v>
      </c>
      <c r="C24" s="40">
        <v>71</v>
      </c>
      <c r="D24" s="81">
        <f t="shared" si="0"/>
        <v>0.11473634879850035</v>
      </c>
      <c r="E24" s="40">
        <v>91</v>
      </c>
      <c r="F24" s="81">
        <f t="shared" si="0"/>
        <v>0.13584725394479524</v>
      </c>
      <c r="G24" s="25">
        <f t="shared" si="1"/>
        <v>20</v>
      </c>
      <c r="H24" s="3">
        <f t="shared" si="2"/>
        <v>0.28169014084507044</v>
      </c>
      <c r="I24" s="28">
        <f t="shared" si="3"/>
        <v>2.1110905146294892E-2</v>
      </c>
      <c r="J24" s="40">
        <v>77833</v>
      </c>
      <c r="K24" s="81">
        <f t="shared" ref="K24" si="30">J24/J$34*100</f>
        <v>5.5017377271798576E-2</v>
      </c>
      <c r="L24" s="40">
        <v>128040</v>
      </c>
      <c r="M24" s="81">
        <f t="shared" ref="M24" si="31">L24/L$34*100</f>
        <v>8.6524558841149901E-2</v>
      </c>
      <c r="N24" s="25">
        <f t="shared" si="6"/>
        <v>50207</v>
      </c>
      <c r="O24" s="3">
        <f t="shared" si="27"/>
        <v>0.64506057841789477</v>
      </c>
      <c r="P24" s="20">
        <v>5.9058862424510722E-3</v>
      </c>
    </row>
    <row r="25" spans="1:16" x14ac:dyDescent="0.25">
      <c r="A25" s="43" t="s">
        <v>15</v>
      </c>
      <c r="B25" s="107" t="s">
        <v>66</v>
      </c>
      <c r="C25" s="40">
        <v>953</v>
      </c>
      <c r="D25" s="81">
        <f t="shared" si="0"/>
        <v>1.5400526817601525</v>
      </c>
      <c r="E25" s="40">
        <v>1865</v>
      </c>
      <c r="F25" s="81">
        <f t="shared" si="0"/>
        <v>2.7841222923850899</v>
      </c>
      <c r="G25" s="25">
        <f t="shared" si="1"/>
        <v>912</v>
      </c>
      <c r="H25" s="3">
        <f t="shared" si="2"/>
        <v>0.95697796432318993</v>
      </c>
      <c r="I25" s="28">
        <f t="shared" si="3"/>
        <v>1.2440696106249374</v>
      </c>
      <c r="J25" s="40">
        <v>226184</v>
      </c>
      <c r="K25" s="81">
        <f t="shared" ref="K25" si="32">J25/J$34*100</f>
        <v>0.15988141868930261</v>
      </c>
      <c r="L25" s="40">
        <v>421544</v>
      </c>
      <c r="M25" s="81">
        <f>L25/L$34*100</f>
        <v>0.28486339137873862</v>
      </c>
      <c r="N25" s="25">
        <f>L25-J25</f>
        <v>195360</v>
      </c>
      <c r="O25" s="3">
        <f t="shared" si="27"/>
        <v>0.8637215718176352</v>
      </c>
      <c r="P25" s="20">
        <v>3.2331242666774784E-2</v>
      </c>
    </row>
    <row r="26" spans="1:16" x14ac:dyDescent="0.25">
      <c r="A26" s="43" t="s">
        <v>16</v>
      </c>
      <c r="B26" s="107" t="s">
        <v>41</v>
      </c>
      <c r="C26" s="40">
        <v>0</v>
      </c>
      <c r="D26" s="81">
        <f t="shared" si="0"/>
        <v>0</v>
      </c>
      <c r="E26" s="40">
        <v>0</v>
      </c>
      <c r="F26" s="81">
        <f t="shared" si="0"/>
        <v>0</v>
      </c>
      <c r="G26" s="25">
        <f t="shared" si="1"/>
        <v>0</v>
      </c>
      <c r="H26" s="3" t="s">
        <v>26</v>
      </c>
      <c r="I26" s="28">
        <f t="shared" si="3"/>
        <v>0</v>
      </c>
      <c r="J26" s="40">
        <v>0</v>
      </c>
      <c r="K26" s="81">
        <f t="shared" ref="K26" si="33">J26/J$34*100</f>
        <v>0</v>
      </c>
      <c r="L26" s="40">
        <v>0</v>
      </c>
      <c r="M26" s="81">
        <f t="shared" ref="M26" si="34">L26/L$34*100</f>
        <v>0</v>
      </c>
      <c r="N26" s="25">
        <f t="shared" si="6"/>
        <v>0</v>
      </c>
      <c r="O26" s="3" t="s">
        <v>26</v>
      </c>
      <c r="P26" s="20">
        <v>0</v>
      </c>
    </row>
    <row r="27" spans="1:16" x14ac:dyDescent="0.25">
      <c r="A27" s="43" t="s">
        <v>17</v>
      </c>
      <c r="B27" s="107" t="s">
        <v>42</v>
      </c>
      <c r="C27" s="57">
        <v>125</v>
      </c>
      <c r="D27" s="81">
        <f>C27/C$34*100</f>
        <v>0.20200061408186679</v>
      </c>
      <c r="E27" s="57">
        <v>193</v>
      </c>
      <c r="F27" s="80">
        <f>E27/E$34*100</f>
        <v>0.28811560452028007</v>
      </c>
      <c r="G27" s="58">
        <f>E27-C27</f>
        <v>68</v>
      </c>
      <c r="H27" s="59">
        <f>(E27-C27)/C27</f>
        <v>0.54400000000000004</v>
      </c>
      <c r="I27" s="67">
        <f t="shared" si="3"/>
        <v>8.611499043841328E-2</v>
      </c>
      <c r="J27" s="57">
        <v>114501</v>
      </c>
      <c r="K27" s="80">
        <f>J27/J$34*100</f>
        <v>8.0936681291973955E-2</v>
      </c>
      <c r="L27" s="57">
        <v>119275</v>
      </c>
      <c r="M27" s="81">
        <f t="shared" ref="M27" si="35">L27/L$34*100</f>
        <v>8.0601505434068688E-2</v>
      </c>
      <c r="N27" s="25">
        <f t="shared" si="6"/>
        <v>4774</v>
      </c>
      <c r="O27" s="3">
        <f>(L27-J27)/J27</f>
        <v>4.1693959004724848E-2</v>
      </c>
      <c r="P27" s="20">
        <v>0.18171042455297987</v>
      </c>
    </row>
    <row r="28" spans="1:16" x14ac:dyDescent="0.25">
      <c r="A28" s="44" t="s">
        <v>23</v>
      </c>
      <c r="B28" s="105" t="s">
        <v>43</v>
      </c>
      <c r="C28" s="53">
        <f>SUM(C10:C27)</f>
        <v>53276</v>
      </c>
      <c r="D28" s="7">
        <f>C28/C$34*100</f>
        <v>86.09427772660429</v>
      </c>
      <c r="E28" s="53">
        <f>SUM(E10:E27)</f>
        <v>58405</v>
      </c>
      <c r="F28" s="68">
        <f>E28/E$34*100</f>
        <v>87.188558974129307</v>
      </c>
      <c r="G28" s="54">
        <f>E28-C28</f>
        <v>5129</v>
      </c>
      <c r="H28" s="54">
        <f>(E28-C28)/C28</f>
        <v>9.627224266086043E-2</v>
      </c>
      <c r="I28" s="55">
        <f>F28-D28</f>
        <v>1.0942812475250179</v>
      </c>
      <c r="J28" s="56">
        <f>SUM(J10:J27)</f>
        <v>96500271</v>
      </c>
      <c r="K28" s="68">
        <f>J28/J$34*100</f>
        <v>68.212606689165312</v>
      </c>
      <c r="L28" s="56">
        <f>SUM(L10:L27)</f>
        <v>101835754</v>
      </c>
      <c r="M28" s="7">
        <f>L28/L$34*100</f>
        <v>68.816726719039892</v>
      </c>
      <c r="N28" s="27">
        <f>L28-J28</f>
        <v>5335483</v>
      </c>
      <c r="O28" s="27">
        <f t="shared" ref="O28:O31" si="36">(L28-J28)/J28</f>
        <v>5.528982400474295E-2</v>
      </c>
      <c r="P28" s="24">
        <v>-1.5627403227412628E-2</v>
      </c>
    </row>
    <row r="29" spans="1:16" x14ac:dyDescent="0.25">
      <c r="A29" s="45" t="s">
        <v>22</v>
      </c>
      <c r="B29" s="103" t="s">
        <v>44</v>
      </c>
      <c r="C29" s="57">
        <v>7686</v>
      </c>
      <c r="D29" s="81">
        <f>C29/C$34*100</f>
        <v>12.420613758665827</v>
      </c>
      <c r="E29" s="57">
        <v>7214</v>
      </c>
      <c r="F29" s="80">
        <f>E29/E$34*100</f>
        <v>10.769253735799483</v>
      </c>
      <c r="G29" s="58">
        <f>E29-C29</f>
        <v>-472</v>
      </c>
      <c r="H29" s="59">
        <f t="shared" ref="H29:H30" si="37">(E29-C29)/C29</f>
        <v>-6.1410356492323709E-2</v>
      </c>
      <c r="I29" s="67">
        <f t="shared" si="3"/>
        <v>-1.6513600228663439</v>
      </c>
      <c r="J29" s="57">
        <v>43586768</v>
      </c>
      <c r="K29" s="80">
        <f>J29/J$34*100</f>
        <v>30.809934849155983</v>
      </c>
      <c r="L29" s="57">
        <v>44605892</v>
      </c>
      <c r="M29" s="81">
        <f>L29/L$34*100</f>
        <v>30.142964128522166</v>
      </c>
      <c r="N29" s="25">
        <f>L29-J29</f>
        <v>1019124</v>
      </c>
      <c r="O29" s="3">
        <f t="shared" si="36"/>
        <v>2.338149963309966E-2</v>
      </c>
      <c r="P29" s="30">
        <v>-3.6061148529515918E-2</v>
      </c>
    </row>
    <row r="30" spans="1:16" x14ac:dyDescent="0.25">
      <c r="A30" s="45" t="s">
        <v>20</v>
      </c>
      <c r="B30" s="104" t="s">
        <v>45</v>
      </c>
      <c r="C30" s="57">
        <v>20</v>
      </c>
      <c r="D30" s="81">
        <f t="shared" ref="D30:F32" si="38">C30/C$34*100</f>
        <v>3.2320098253098693E-2</v>
      </c>
      <c r="E30" s="57">
        <v>24</v>
      </c>
      <c r="F30" s="80">
        <f t="shared" si="38"/>
        <v>3.5827847194231717E-2</v>
      </c>
      <c r="G30" s="58">
        <f t="shared" ref="G30" si="39">E30-C30</f>
        <v>4</v>
      </c>
      <c r="H30" s="59">
        <f t="shared" si="37"/>
        <v>0.2</v>
      </c>
      <c r="I30" s="67">
        <f t="shared" si="3"/>
        <v>3.5077489411330237E-3</v>
      </c>
      <c r="J30" s="57">
        <v>125498</v>
      </c>
      <c r="K30" s="80">
        <f t="shared" ref="K30" si="40">J30/J$34*100</f>
        <v>8.8710069159047944E-2</v>
      </c>
      <c r="L30" s="57">
        <v>118791</v>
      </c>
      <c r="M30" s="81">
        <f t="shared" ref="M30" si="41">L30/L$34*100</f>
        <v>8.0274436654944062E-2</v>
      </c>
      <c r="N30" s="25">
        <f>L30-J30</f>
        <v>-6707</v>
      </c>
      <c r="O30" s="3">
        <f t="shared" si="36"/>
        <v>-5.3443082758290968E-2</v>
      </c>
      <c r="P30" s="30">
        <v>8.6263126040286298E-3</v>
      </c>
    </row>
    <row r="31" spans="1:16" x14ac:dyDescent="0.25">
      <c r="A31" s="45" t="s">
        <v>21</v>
      </c>
      <c r="B31" s="108" t="s">
        <v>46</v>
      </c>
      <c r="C31" s="57">
        <v>899</v>
      </c>
      <c r="D31" s="81">
        <f t="shared" si="38"/>
        <v>1.4527884164767861</v>
      </c>
      <c r="E31" s="57">
        <v>1344</v>
      </c>
      <c r="F31" s="80">
        <f t="shared" si="38"/>
        <v>2.0063594428769758</v>
      </c>
      <c r="G31" s="58">
        <f>E31-C31</f>
        <v>445</v>
      </c>
      <c r="H31" s="59">
        <f>(E31-C31)/C31</f>
        <v>0.4949944382647386</v>
      </c>
      <c r="I31" s="67">
        <f t="shared" si="3"/>
        <v>0.55357102640018963</v>
      </c>
      <c r="J31" s="57">
        <v>1257311</v>
      </c>
      <c r="K31" s="80">
        <f>J31/J$34*100</f>
        <v>0.88874839251965543</v>
      </c>
      <c r="L31" s="57">
        <v>1420670</v>
      </c>
      <c r="M31" s="81">
        <f t="shared" ref="M31" si="42">L31/L$34*100</f>
        <v>0.96003471578300859</v>
      </c>
      <c r="N31" s="25">
        <f t="shared" ref="N31:N32" si="43">L31-J31</f>
        <v>163359</v>
      </c>
      <c r="O31" s="3">
        <f t="shared" si="36"/>
        <v>0.12992728131703293</v>
      </c>
      <c r="P31" s="30">
        <v>4.3062239152886317E-2</v>
      </c>
    </row>
    <row r="32" spans="1:16" ht="15.75" customHeight="1" x14ac:dyDescent="0.25">
      <c r="A32" s="46" t="s">
        <v>19</v>
      </c>
      <c r="B32" s="108" t="s">
        <v>47</v>
      </c>
      <c r="C32" s="57">
        <v>0</v>
      </c>
      <c r="D32" s="81">
        <f t="shared" si="38"/>
        <v>0</v>
      </c>
      <c r="E32" s="57">
        <v>0</v>
      </c>
      <c r="F32" s="80">
        <f>E32/E$34*100</f>
        <v>0</v>
      </c>
      <c r="G32" s="58">
        <f>E32-C32</f>
        <v>0</v>
      </c>
      <c r="H32" s="59" t="s">
        <v>26</v>
      </c>
      <c r="I32" s="67">
        <f>F32-D32</f>
        <v>0</v>
      </c>
      <c r="J32" s="57">
        <v>0</v>
      </c>
      <c r="K32" s="80">
        <f t="shared" ref="K32" si="44">J32/J$34*100</f>
        <v>0</v>
      </c>
      <c r="L32" s="57">
        <v>0</v>
      </c>
      <c r="M32" s="81">
        <f t="shared" ref="M32" si="45">L32/L$34*100</f>
        <v>0</v>
      </c>
      <c r="N32" s="25">
        <f t="shared" si="43"/>
        <v>0</v>
      </c>
      <c r="O32" s="3" t="s">
        <v>26</v>
      </c>
      <c r="P32" s="30">
        <v>0</v>
      </c>
    </row>
    <row r="33" spans="1:16" x14ac:dyDescent="0.25">
      <c r="A33" s="47" t="s">
        <v>18</v>
      </c>
      <c r="B33" s="106" t="s">
        <v>48</v>
      </c>
      <c r="C33" s="41">
        <f>SUM(C29:C32)</f>
        <v>8605</v>
      </c>
      <c r="D33" s="4">
        <f>C33/C$34*100</f>
        <v>13.90572227339571</v>
      </c>
      <c r="E33" s="61">
        <f>SUM(E29:E32)</f>
        <v>8582</v>
      </c>
      <c r="F33" s="69">
        <f>E33/E$34*100</f>
        <v>12.811441025870691</v>
      </c>
      <c r="G33" s="69">
        <f>E33-C33</f>
        <v>-23</v>
      </c>
      <c r="H33" s="54">
        <f>(E33-C33)/C33</f>
        <v>-2.672864613596746E-3</v>
      </c>
      <c r="I33" s="55">
        <f>F33-D33</f>
        <v>-1.0942812475250197</v>
      </c>
      <c r="J33" s="63">
        <f>SUM(J29:J32)</f>
        <v>44969577</v>
      </c>
      <c r="K33" s="69">
        <f>J33/J$34*100</f>
        <v>31.787393310834688</v>
      </c>
      <c r="L33" s="63">
        <f>SUM(L29:L32)</f>
        <v>46145353</v>
      </c>
      <c r="M33" s="4">
        <f>L33/L$34*100</f>
        <v>31.183273280960115</v>
      </c>
      <c r="N33" s="4">
        <f>L33-J33</f>
        <v>1175776</v>
      </c>
      <c r="O33" s="27">
        <f t="shared" ref="O33" si="46">(L33-J33)/J33</f>
        <v>2.6146032016267352E-2</v>
      </c>
      <c r="P33" s="31">
        <v>1.5627403227400194E-2</v>
      </c>
    </row>
    <row r="34" spans="1:16" x14ac:dyDescent="0.25">
      <c r="A34" s="17" t="s">
        <v>24</v>
      </c>
      <c r="B34" s="109" t="s">
        <v>49</v>
      </c>
      <c r="C34" s="21">
        <f>C28+C33</f>
        <v>61881</v>
      </c>
      <c r="D34" s="23">
        <f>D28+D33</f>
        <v>100</v>
      </c>
      <c r="E34" s="21">
        <f>E28+E33</f>
        <v>66987</v>
      </c>
      <c r="F34" s="65">
        <f>F28+F33</f>
        <v>100</v>
      </c>
      <c r="G34" s="66">
        <f>G28+G33</f>
        <v>5106</v>
      </c>
      <c r="H34" s="66"/>
      <c r="I34" s="66"/>
      <c r="J34" s="64">
        <f>J28+J33</f>
        <v>141469848</v>
      </c>
      <c r="K34" s="65">
        <f>K28+K33</f>
        <v>100</v>
      </c>
      <c r="L34" s="21">
        <f>L28+L33</f>
        <v>147981107</v>
      </c>
      <c r="M34" s="23">
        <f>M28+M33</f>
        <v>100</v>
      </c>
      <c r="N34" s="18">
        <f>N28+N33</f>
        <v>6511259</v>
      </c>
      <c r="O34" s="18"/>
      <c r="P34" s="18"/>
    </row>
    <row r="35" spans="1:16" x14ac:dyDescent="0.25">
      <c r="E35" s="70"/>
      <c r="F35" s="70"/>
      <c r="G35" s="70"/>
      <c r="H35" s="70"/>
      <c r="I35" s="71"/>
      <c r="J35" s="70"/>
      <c r="K35" s="70"/>
      <c r="L35" s="70"/>
    </row>
    <row r="37" spans="1:16" x14ac:dyDescent="0.25">
      <c r="C37" s="33"/>
      <c r="D37" s="34"/>
      <c r="E37" s="33"/>
      <c r="F37" s="34"/>
      <c r="G37" s="34"/>
      <c r="H37" s="34"/>
      <c r="I37" s="35"/>
      <c r="J37" s="32"/>
      <c r="K37" s="34"/>
      <c r="L37" s="32"/>
    </row>
    <row r="38" spans="1:16" x14ac:dyDescent="0.25">
      <c r="C38" s="33"/>
      <c r="D38" s="34"/>
      <c r="E38" s="33"/>
      <c r="F38" s="34"/>
      <c r="G38" s="34"/>
      <c r="H38" s="34"/>
      <c r="I38" s="35"/>
      <c r="J38" s="32"/>
      <c r="K38" s="34"/>
      <c r="L38" s="32"/>
    </row>
    <row r="39" spans="1:16" x14ac:dyDescent="0.25">
      <c r="C39" s="34"/>
      <c r="D39" s="34"/>
      <c r="E39" s="34"/>
      <c r="F39" s="34"/>
      <c r="G39" s="34"/>
      <c r="H39" s="34"/>
      <c r="I39" s="35"/>
      <c r="J39" s="34"/>
      <c r="K39" s="34"/>
      <c r="L39" s="34"/>
    </row>
    <row r="40" spans="1:16" x14ac:dyDescent="0.25">
      <c r="C40" s="34"/>
      <c r="D40" s="34"/>
      <c r="E40" s="34"/>
      <c r="F40" s="34"/>
      <c r="G40" s="34"/>
      <c r="H40" s="36"/>
      <c r="I40" s="35"/>
      <c r="J40" s="32"/>
      <c r="K40" s="32"/>
      <c r="L40" s="32"/>
      <c r="M40" s="29"/>
    </row>
    <row r="41" spans="1:16" x14ac:dyDescent="0.25">
      <c r="C41" s="33"/>
      <c r="D41" s="34"/>
      <c r="E41" s="34"/>
      <c r="F41" s="34"/>
      <c r="G41" s="34"/>
      <c r="H41" s="34"/>
      <c r="I41" s="35"/>
      <c r="J41" s="34"/>
      <c r="K41" s="34"/>
      <c r="L41" s="34"/>
    </row>
    <row r="42" spans="1:16" x14ac:dyDescent="0.25">
      <c r="C42" s="34"/>
      <c r="D42" s="34"/>
      <c r="E42" s="34"/>
      <c r="F42" s="34"/>
      <c r="G42" s="34"/>
      <c r="H42" s="34"/>
      <c r="I42" s="35"/>
      <c r="J42" s="33"/>
      <c r="K42" s="34"/>
      <c r="L42" s="32"/>
    </row>
    <row r="43" spans="1:16" x14ac:dyDescent="0.25">
      <c r="C43" s="34"/>
      <c r="D43" s="34"/>
      <c r="E43" s="34"/>
      <c r="F43" s="34"/>
      <c r="G43" s="34"/>
      <c r="H43" s="34"/>
      <c r="I43" s="35"/>
      <c r="J43" s="32"/>
      <c r="K43" s="34"/>
      <c r="L43" s="34"/>
    </row>
    <row r="44" spans="1:16" x14ac:dyDescent="0.25">
      <c r="B44" s="22"/>
      <c r="C44" s="32"/>
      <c r="D44" s="33"/>
      <c r="E44" s="34"/>
      <c r="F44" s="34"/>
      <c r="G44" s="34"/>
      <c r="H44" s="34"/>
      <c r="I44" s="35"/>
      <c r="J44" s="33"/>
      <c r="K44" s="34"/>
      <c r="L44" s="34"/>
    </row>
    <row r="46" spans="1:16" x14ac:dyDescent="0.25">
      <c r="G46" s="22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A10:A27 A30:A33" numberStoredAsText="1"/>
    <ignoredError sqref="A28:A29 A34" twoDigitTextYear="1" numberStoredAsText="1"/>
    <ignoredError sqref="D28:D33 K28:K33 E28 E33 L28 L33" formula="1"/>
    <ignoredError sqref="F10:F34 I10:I33 M10:M34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26"/>
    </row>
    <row r="3" spans="1:18" x14ac:dyDescent="0.25">
      <c r="E3" s="48" t="s">
        <v>58</v>
      </c>
      <c r="F3" s="8"/>
      <c r="G3" s="8"/>
      <c r="H3" s="8"/>
      <c r="I3" s="9"/>
      <c r="J3" s="8"/>
      <c r="K3" s="8"/>
      <c r="L3" s="8"/>
      <c r="M3" s="8"/>
    </row>
    <row r="4" spans="1:18" x14ac:dyDescent="0.25">
      <c r="D4" s="5"/>
      <c r="E4" s="16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15"/>
      <c r="B7" s="120" t="s">
        <v>27</v>
      </c>
      <c r="C7" s="123" t="s">
        <v>52</v>
      </c>
      <c r="D7" s="123"/>
      <c r="E7" s="123"/>
      <c r="F7" s="123"/>
      <c r="G7" s="123"/>
      <c r="H7" s="123"/>
      <c r="I7" s="123"/>
      <c r="J7" s="123" t="s">
        <v>53</v>
      </c>
      <c r="K7" s="123"/>
      <c r="L7" s="123"/>
      <c r="M7" s="123"/>
      <c r="N7" s="123"/>
      <c r="O7" s="123"/>
      <c r="P7" s="124"/>
    </row>
    <row r="8" spans="1:18" ht="38.25" customHeight="1" x14ac:dyDescent="0.25">
      <c r="A8" s="11" t="s">
        <v>50</v>
      </c>
      <c r="B8" s="121"/>
      <c r="C8" s="38" t="s">
        <v>52</v>
      </c>
      <c r="D8" s="38" t="s">
        <v>51</v>
      </c>
      <c r="E8" s="38" t="s">
        <v>52</v>
      </c>
      <c r="F8" s="38" t="s">
        <v>51</v>
      </c>
      <c r="G8" s="125" t="s">
        <v>54</v>
      </c>
      <c r="H8" s="125"/>
      <c r="I8" s="38" t="s">
        <v>61</v>
      </c>
      <c r="J8" s="38" t="s">
        <v>53</v>
      </c>
      <c r="K8" s="38" t="s">
        <v>51</v>
      </c>
      <c r="L8" s="38" t="s">
        <v>53</v>
      </c>
      <c r="M8" s="38" t="s">
        <v>51</v>
      </c>
      <c r="N8" s="125" t="s">
        <v>55</v>
      </c>
      <c r="O8" s="125"/>
      <c r="P8" s="13" t="s">
        <v>61</v>
      </c>
    </row>
    <row r="9" spans="1:18" ht="31.5" customHeight="1" thickBot="1" x14ac:dyDescent="0.3">
      <c r="A9" s="10"/>
      <c r="B9" s="122"/>
      <c r="C9" s="14" t="s">
        <v>62</v>
      </c>
      <c r="D9" s="14" t="s">
        <v>25</v>
      </c>
      <c r="E9" s="14" t="s">
        <v>63</v>
      </c>
      <c r="F9" s="14" t="s">
        <v>25</v>
      </c>
      <c r="G9" s="14" t="s">
        <v>59</v>
      </c>
      <c r="H9" s="14" t="s">
        <v>60</v>
      </c>
      <c r="I9" s="14" t="s">
        <v>25</v>
      </c>
      <c r="J9" s="14" t="s">
        <v>62</v>
      </c>
      <c r="K9" s="14" t="s">
        <v>25</v>
      </c>
      <c r="L9" s="14" t="s">
        <v>63</v>
      </c>
      <c r="M9" s="14" t="s">
        <v>25</v>
      </c>
      <c r="N9" s="14" t="s">
        <v>59</v>
      </c>
      <c r="O9" s="14" t="s">
        <v>60</v>
      </c>
      <c r="P9" s="12" t="s">
        <v>25</v>
      </c>
    </row>
    <row r="10" spans="1:18" x14ac:dyDescent="0.25">
      <c r="A10" s="42" t="s">
        <v>0</v>
      </c>
      <c r="B10" s="114" t="s">
        <v>28</v>
      </c>
      <c r="C10" s="40">
        <v>3032</v>
      </c>
      <c r="D10" s="81">
        <v>14.658900669642858</v>
      </c>
      <c r="E10" s="40">
        <v>3151</v>
      </c>
      <c r="F10" s="81">
        <v>13.774603277204999</v>
      </c>
      <c r="G10" s="25">
        <f>E10-C10</f>
        <v>119</v>
      </c>
      <c r="H10" s="3">
        <f>(E10-C10)/C10</f>
        <v>3.9248021108179418E-2</v>
      </c>
      <c r="I10" s="28">
        <f>F10-D10</f>
        <v>-0.88429739243785832</v>
      </c>
      <c r="J10" s="40">
        <v>3517838.0200000009</v>
      </c>
      <c r="K10" s="82">
        <v>8.1846125591984134</v>
      </c>
      <c r="L10" s="40">
        <v>3828263.830000001</v>
      </c>
      <c r="M10" s="83">
        <v>7.9081934309401802</v>
      </c>
      <c r="N10" s="49">
        <f>L10-J10</f>
        <v>310425.81000000006</v>
      </c>
      <c r="O10" s="3">
        <f>(L10-J10)/J10</f>
        <v>8.8243349533188561E-2</v>
      </c>
      <c r="P10" s="28">
        <f>M10-K10</f>
        <v>-0.27641912825823312</v>
      </c>
    </row>
    <row r="11" spans="1:18" x14ac:dyDescent="0.25">
      <c r="A11" s="43" t="s">
        <v>1</v>
      </c>
      <c r="B11" s="114" t="s">
        <v>29</v>
      </c>
      <c r="C11" s="40">
        <v>205</v>
      </c>
      <c r="D11" s="81">
        <v>12.656947544642858</v>
      </c>
      <c r="E11" s="40">
        <v>386</v>
      </c>
      <c r="F11" s="81">
        <v>13.790763065188585</v>
      </c>
      <c r="G11" s="25">
        <f t="shared" ref="G11:G27" si="0">E11-C11</f>
        <v>181</v>
      </c>
      <c r="H11" s="3">
        <f t="shared" ref="H11:H25" si="1">(E11-C11)/C11</f>
        <v>0.88292682926829269</v>
      </c>
      <c r="I11" s="28">
        <f t="shared" ref="I11:I33" si="2">F11-D11</f>
        <v>1.1338155205457277</v>
      </c>
      <c r="J11" s="40">
        <v>208089.59000000003</v>
      </c>
      <c r="K11" s="82">
        <v>1.2415453211093492</v>
      </c>
      <c r="L11" s="40">
        <v>267704.3</v>
      </c>
      <c r="M11" s="83">
        <v>1.4174295579016636</v>
      </c>
      <c r="N11" s="49">
        <f t="shared" ref="N11:N27" si="3">L11-J11</f>
        <v>59614.709999999963</v>
      </c>
      <c r="O11" s="3">
        <f t="shared" ref="O11:O12" si="4">(L11-J11)/J11</f>
        <v>0.28648578720348267</v>
      </c>
      <c r="P11" s="28">
        <f t="shared" ref="P11:P33" si="5">M11-K11</f>
        <v>0.17588423679231435</v>
      </c>
      <c r="R11" s="2"/>
    </row>
    <row r="12" spans="1:18" x14ac:dyDescent="0.25">
      <c r="A12" s="43" t="s">
        <v>2</v>
      </c>
      <c r="B12" s="114" t="s">
        <v>30</v>
      </c>
      <c r="C12" s="40">
        <v>2574</v>
      </c>
      <c r="D12" s="81">
        <v>20.441545758928573</v>
      </c>
      <c r="E12" s="40">
        <v>2915</v>
      </c>
      <c r="F12" s="81">
        <v>20.666752852202581</v>
      </c>
      <c r="G12" s="25">
        <f t="shared" si="0"/>
        <v>341</v>
      </c>
      <c r="H12" s="3">
        <f t="shared" si="1"/>
        <v>0.13247863247863248</v>
      </c>
      <c r="I12" s="28">
        <f t="shared" si="2"/>
        <v>0.22520709327400823</v>
      </c>
      <c r="J12" s="40">
        <v>5898903.129999999</v>
      </c>
      <c r="K12" s="82">
        <v>17.502308752188135</v>
      </c>
      <c r="L12" s="40">
        <v>6100496.2799999993</v>
      </c>
      <c r="M12" s="83">
        <v>16.852525929262388</v>
      </c>
      <c r="N12" s="49">
        <f t="shared" si="3"/>
        <v>201593.15000000037</v>
      </c>
      <c r="O12" s="3">
        <f t="shared" si="4"/>
        <v>3.4174683929756346E-2</v>
      </c>
      <c r="P12" s="28">
        <f t="shared" si="5"/>
        <v>-0.64978282292574718</v>
      </c>
    </row>
    <row r="13" spans="1:18" x14ac:dyDescent="0.25">
      <c r="A13" s="43" t="s">
        <v>3</v>
      </c>
      <c r="B13" s="114" t="s">
        <v>31</v>
      </c>
      <c r="C13" s="40">
        <v>0</v>
      </c>
      <c r="D13" s="81">
        <v>0</v>
      </c>
      <c r="E13" s="40">
        <v>0</v>
      </c>
      <c r="F13" s="81">
        <v>0</v>
      </c>
      <c r="G13" s="25">
        <f t="shared" si="0"/>
        <v>0</v>
      </c>
      <c r="H13" s="3" t="s">
        <v>26</v>
      </c>
      <c r="I13" s="28">
        <f t="shared" si="2"/>
        <v>0</v>
      </c>
      <c r="J13" s="40">
        <v>0</v>
      </c>
      <c r="K13" s="82">
        <v>0</v>
      </c>
      <c r="L13" s="40">
        <v>0</v>
      </c>
      <c r="M13" s="83">
        <v>0</v>
      </c>
      <c r="N13" s="49">
        <f t="shared" si="3"/>
        <v>0</v>
      </c>
      <c r="O13" s="3" t="s">
        <v>26</v>
      </c>
      <c r="P13" s="28">
        <f t="shared" si="5"/>
        <v>0</v>
      </c>
    </row>
    <row r="14" spans="1:18" x14ac:dyDescent="0.25">
      <c r="A14" s="43" t="s">
        <v>4</v>
      </c>
      <c r="B14" s="114" t="s">
        <v>32</v>
      </c>
      <c r="C14" s="40">
        <v>0</v>
      </c>
      <c r="D14" s="81">
        <v>0</v>
      </c>
      <c r="E14" s="40">
        <v>0</v>
      </c>
      <c r="F14" s="81">
        <v>0</v>
      </c>
      <c r="G14" s="25">
        <f t="shared" si="0"/>
        <v>0</v>
      </c>
      <c r="H14" s="3" t="s">
        <v>26</v>
      </c>
      <c r="I14" s="28">
        <f t="shared" si="2"/>
        <v>0</v>
      </c>
      <c r="J14" s="40">
        <v>0</v>
      </c>
      <c r="K14" s="82">
        <v>0</v>
      </c>
      <c r="L14" s="40">
        <v>0</v>
      </c>
      <c r="M14" s="83">
        <v>0</v>
      </c>
      <c r="N14" s="49">
        <f t="shared" si="3"/>
        <v>0</v>
      </c>
      <c r="O14" s="3" t="s">
        <v>26</v>
      </c>
      <c r="P14" s="28">
        <f t="shared" si="5"/>
        <v>0</v>
      </c>
    </row>
    <row r="15" spans="1:18" x14ac:dyDescent="0.25">
      <c r="A15" s="43" t="s">
        <v>5</v>
      </c>
      <c r="B15" s="114" t="s">
        <v>33</v>
      </c>
      <c r="C15" s="40">
        <v>0</v>
      </c>
      <c r="D15" s="81">
        <v>0</v>
      </c>
      <c r="E15" s="40">
        <v>1</v>
      </c>
      <c r="F15" s="81">
        <v>0</v>
      </c>
      <c r="G15" s="25">
        <f t="shared" si="0"/>
        <v>1</v>
      </c>
      <c r="H15" s="3" t="s">
        <v>26</v>
      </c>
      <c r="I15" s="28">
        <f t="shared" si="2"/>
        <v>0</v>
      </c>
      <c r="J15" s="40">
        <v>0</v>
      </c>
      <c r="K15" s="82">
        <v>1.6299438680175143E-4</v>
      </c>
      <c r="L15" s="40">
        <v>163713.06</v>
      </c>
      <c r="M15" s="83">
        <v>3.1132200060753033E-3</v>
      </c>
      <c r="N15" s="49">
        <f t="shared" si="3"/>
        <v>163713.06</v>
      </c>
      <c r="O15" s="3" t="s">
        <v>26</v>
      </c>
      <c r="P15" s="28">
        <f t="shared" si="5"/>
        <v>2.950225619273552E-3</v>
      </c>
    </row>
    <row r="16" spans="1:18" x14ac:dyDescent="0.25">
      <c r="A16" s="43" t="s">
        <v>6</v>
      </c>
      <c r="B16" s="114" t="s">
        <v>64</v>
      </c>
      <c r="C16" s="40">
        <v>3</v>
      </c>
      <c r="D16" s="81">
        <v>6.9754464285714288E-2</v>
      </c>
      <c r="E16" s="40">
        <v>13</v>
      </c>
      <c r="F16" s="81">
        <v>8.2414918716266439E-2</v>
      </c>
      <c r="G16" s="25">
        <f t="shared" si="0"/>
        <v>10</v>
      </c>
      <c r="H16" s="3">
        <f t="shared" si="1"/>
        <v>3.3333333333333335</v>
      </c>
      <c r="I16" s="28">
        <f t="shared" si="2"/>
        <v>1.2660454430552151E-2</v>
      </c>
      <c r="J16" s="40">
        <v>112.29</v>
      </c>
      <c r="K16" s="82">
        <v>6.3384417881367464E-2</v>
      </c>
      <c r="L16" s="40">
        <v>209304.27000000002</v>
      </c>
      <c r="M16" s="83">
        <v>0.10600971262627933</v>
      </c>
      <c r="N16" s="49">
        <f t="shared" si="3"/>
        <v>209191.98</v>
      </c>
      <c r="O16" s="3">
        <f t="shared" ref="O16:O19" si="6">(L16-J16)/J16</f>
        <v>1862.9617953513225</v>
      </c>
      <c r="P16" s="28">
        <f t="shared" si="5"/>
        <v>4.2625294744911862E-2</v>
      </c>
    </row>
    <row r="17" spans="1:16" x14ac:dyDescent="0.25">
      <c r="A17" s="43" t="s">
        <v>7</v>
      </c>
      <c r="B17" s="114" t="s">
        <v>34</v>
      </c>
      <c r="C17" s="40">
        <v>137</v>
      </c>
      <c r="D17" s="81">
        <v>1.6898018973214284</v>
      </c>
      <c r="E17" s="40">
        <v>152</v>
      </c>
      <c r="F17" s="81">
        <v>1.944022494424873</v>
      </c>
      <c r="G17" s="25">
        <f t="shared" si="0"/>
        <v>15</v>
      </c>
      <c r="H17" s="3">
        <f t="shared" si="1"/>
        <v>0.10948905109489052</v>
      </c>
      <c r="I17" s="28">
        <f t="shared" si="2"/>
        <v>0.25422059710344458</v>
      </c>
      <c r="J17" s="40">
        <v>1966526.21</v>
      </c>
      <c r="K17" s="82">
        <v>3.7829558739813378</v>
      </c>
      <c r="L17" s="40">
        <v>1757691.2100000002</v>
      </c>
      <c r="M17" s="83">
        <v>2.2327950820575726</v>
      </c>
      <c r="N17" s="49">
        <f t="shared" si="3"/>
        <v>-208834.99999999977</v>
      </c>
      <c r="O17" s="3">
        <f t="shared" si="6"/>
        <v>-0.10619487242938896</v>
      </c>
      <c r="P17" s="28">
        <f t="shared" si="5"/>
        <v>-1.5501607919237652</v>
      </c>
    </row>
    <row r="18" spans="1:16" x14ac:dyDescent="0.25">
      <c r="A18" s="43" t="s">
        <v>8</v>
      </c>
      <c r="B18" s="114" t="s">
        <v>35</v>
      </c>
      <c r="C18" s="40">
        <v>250</v>
      </c>
      <c r="D18" s="81">
        <v>2.7047293526785716</v>
      </c>
      <c r="E18" s="40">
        <v>340</v>
      </c>
      <c r="F18" s="81">
        <v>2.558094437800976</v>
      </c>
      <c r="G18" s="25">
        <f t="shared" si="0"/>
        <v>90</v>
      </c>
      <c r="H18" s="3">
        <f t="shared" si="1"/>
        <v>0.36</v>
      </c>
      <c r="I18" s="28">
        <f t="shared" si="2"/>
        <v>-0.14663491487759561</v>
      </c>
      <c r="J18" s="40">
        <v>2225784.4500000002</v>
      </c>
      <c r="K18" s="82">
        <v>2.0021293089118823</v>
      </c>
      <c r="L18" s="40">
        <v>3828135.9098999999</v>
      </c>
      <c r="M18" s="83">
        <v>2.5576314081972851</v>
      </c>
      <c r="N18" s="49">
        <f t="shared" si="3"/>
        <v>1602351.4598999997</v>
      </c>
      <c r="O18" s="3">
        <f t="shared" si="6"/>
        <v>0.71990414880470543</v>
      </c>
      <c r="P18" s="28">
        <f t="shared" si="5"/>
        <v>0.55550209928540273</v>
      </c>
    </row>
    <row r="19" spans="1:16" s="19" customFormat="1" ht="26.25" customHeight="1" x14ac:dyDescent="0.25">
      <c r="A19" s="43" t="s">
        <v>9</v>
      </c>
      <c r="B19" s="114" t="s">
        <v>36</v>
      </c>
      <c r="C19" s="40">
        <v>8393</v>
      </c>
      <c r="D19" s="81">
        <v>36.593191964285715</v>
      </c>
      <c r="E19" s="40">
        <v>8535</v>
      </c>
      <c r="F19" s="81">
        <v>35.621020652209047</v>
      </c>
      <c r="G19" s="25">
        <f t="shared" si="0"/>
        <v>142</v>
      </c>
      <c r="H19" s="3">
        <f t="shared" si="1"/>
        <v>1.6918860955558203E-2</v>
      </c>
      <c r="I19" s="28">
        <f t="shared" si="2"/>
        <v>-0.97217131207666796</v>
      </c>
      <c r="J19" s="40">
        <v>27941239.479999997</v>
      </c>
      <c r="K19" s="82">
        <v>42.889970556012628</v>
      </c>
      <c r="L19" s="40">
        <v>27690194.109999999</v>
      </c>
      <c r="M19" s="83">
        <v>45.596658039985314</v>
      </c>
      <c r="N19" s="49">
        <f t="shared" si="3"/>
        <v>-251045.36999999732</v>
      </c>
      <c r="O19" s="3">
        <f t="shared" si="6"/>
        <v>-8.984761401858804E-3</v>
      </c>
      <c r="P19" s="28">
        <f t="shared" si="5"/>
        <v>2.7066874839726864</v>
      </c>
    </row>
    <row r="20" spans="1:16" s="19" customFormat="1" ht="26.25" customHeight="1" x14ac:dyDescent="0.25">
      <c r="A20" s="43" t="s">
        <v>10</v>
      </c>
      <c r="B20" s="114" t="s">
        <v>37</v>
      </c>
      <c r="C20" s="40">
        <v>0</v>
      </c>
      <c r="D20" s="81">
        <v>0</v>
      </c>
      <c r="E20" s="40">
        <v>0</v>
      </c>
      <c r="F20" s="81">
        <v>0</v>
      </c>
      <c r="G20" s="25">
        <f t="shared" si="0"/>
        <v>0</v>
      </c>
      <c r="H20" s="3" t="s">
        <v>26</v>
      </c>
      <c r="I20" s="28">
        <f t="shared" si="2"/>
        <v>0</v>
      </c>
      <c r="J20" s="40">
        <v>0</v>
      </c>
      <c r="K20" s="82">
        <v>0</v>
      </c>
      <c r="L20" s="40">
        <v>0</v>
      </c>
      <c r="M20" s="83">
        <v>0</v>
      </c>
      <c r="N20" s="49">
        <f t="shared" si="3"/>
        <v>0</v>
      </c>
      <c r="O20" s="3" t="s">
        <v>26</v>
      </c>
      <c r="P20" s="28">
        <f t="shared" si="5"/>
        <v>0</v>
      </c>
    </row>
    <row r="21" spans="1:16" x14ac:dyDescent="0.25">
      <c r="A21" s="43" t="s">
        <v>11</v>
      </c>
      <c r="B21" s="114" t="s">
        <v>38</v>
      </c>
      <c r="C21" s="40">
        <v>0</v>
      </c>
      <c r="D21" s="81">
        <v>0</v>
      </c>
      <c r="E21" s="40">
        <v>0</v>
      </c>
      <c r="F21" s="81">
        <v>0</v>
      </c>
      <c r="G21" s="25">
        <f t="shared" si="0"/>
        <v>0</v>
      </c>
      <c r="H21" s="3" t="s">
        <v>26</v>
      </c>
      <c r="I21" s="28">
        <f t="shared" si="2"/>
        <v>0</v>
      </c>
      <c r="J21" s="40">
        <v>0</v>
      </c>
      <c r="K21" s="82">
        <v>0</v>
      </c>
      <c r="L21" s="40">
        <v>0</v>
      </c>
      <c r="M21" s="83">
        <v>0</v>
      </c>
      <c r="N21" s="49">
        <f t="shared" si="3"/>
        <v>0</v>
      </c>
      <c r="O21" s="3" t="s">
        <v>26</v>
      </c>
      <c r="P21" s="28">
        <f t="shared" si="5"/>
        <v>0</v>
      </c>
    </row>
    <row r="22" spans="1:16" x14ac:dyDescent="0.25">
      <c r="A22" s="43" t="s">
        <v>12</v>
      </c>
      <c r="B22" s="114" t="s">
        <v>39</v>
      </c>
      <c r="C22" s="40">
        <v>151</v>
      </c>
      <c r="D22" s="81">
        <v>0.390625</v>
      </c>
      <c r="E22" s="40">
        <v>200</v>
      </c>
      <c r="F22" s="81">
        <v>0.37329110242073626</v>
      </c>
      <c r="G22" s="25">
        <f t="shared" si="0"/>
        <v>49</v>
      </c>
      <c r="H22" s="3">
        <f t="shared" si="1"/>
        <v>0.32450331125827814</v>
      </c>
      <c r="I22" s="28">
        <f t="shared" si="2"/>
        <v>-1.7333897579263735E-2</v>
      </c>
      <c r="J22" s="40">
        <v>182277.47990000001</v>
      </c>
      <c r="K22" s="82">
        <v>0.56699154860355117</v>
      </c>
      <c r="L22" s="40">
        <v>173406.87</v>
      </c>
      <c r="M22" s="83">
        <v>0.61263641218328191</v>
      </c>
      <c r="N22" s="49">
        <f t="shared" si="3"/>
        <v>-8870.6099000000104</v>
      </c>
      <c r="O22" s="3">
        <f t="shared" ref="O22:O25" si="7">(L22-J22)/J22</f>
        <v>-4.8665418815678999E-2</v>
      </c>
      <c r="P22" s="28">
        <f t="shared" si="5"/>
        <v>4.5644863579730743E-2</v>
      </c>
    </row>
    <row r="23" spans="1:16" x14ac:dyDescent="0.25">
      <c r="A23" s="43" t="s">
        <v>13</v>
      </c>
      <c r="B23" s="114" t="s">
        <v>40</v>
      </c>
      <c r="C23" s="40">
        <v>71</v>
      </c>
      <c r="D23" s="81">
        <v>0.25634765625</v>
      </c>
      <c r="E23" s="40">
        <v>69</v>
      </c>
      <c r="F23" s="81">
        <v>0.41530655117804854</v>
      </c>
      <c r="G23" s="25">
        <f t="shared" si="0"/>
        <v>-2</v>
      </c>
      <c r="H23" s="3">
        <f t="shared" si="1"/>
        <v>-2.8169014084507043E-2</v>
      </c>
      <c r="I23" s="28">
        <f t="shared" si="2"/>
        <v>0.15895889492804854</v>
      </c>
      <c r="J23" s="40">
        <v>171688.71</v>
      </c>
      <c r="K23" s="82">
        <v>0.24706043693637744</v>
      </c>
      <c r="L23" s="40">
        <v>330684.73000000004</v>
      </c>
      <c r="M23" s="83">
        <v>0.46934931249137901</v>
      </c>
      <c r="N23" s="49">
        <f t="shared" si="3"/>
        <v>158996.02000000005</v>
      </c>
      <c r="O23" s="3">
        <f t="shared" si="7"/>
        <v>0.92607149299450187</v>
      </c>
      <c r="P23" s="28">
        <f t="shared" si="5"/>
        <v>0.22228887555500157</v>
      </c>
    </row>
    <row r="24" spans="1:16" x14ac:dyDescent="0.25">
      <c r="A24" s="43" t="s">
        <v>14</v>
      </c>
      <c r="B24" s="114" t="s">
        <v>65</v>
      </c>
      <c r="C24" s="40">
        <v>0</v>
      </c>
      <c r="D24" s="81">
        <v>2.9645647321428568E-2</v>
      </c>
      <c r="E24" s="40">
        <v>0</v>
      </c>
      <c r="F24" s="81">
        <v>3.5551533563879641E-2</v>
      </c>
      <c r="G24" s="25">
        <f t="shared" si="0"/>
        <v>0</v>
      </c>
      <c r="H24" s="3" t="s">
        <v>26</v>
      </c>
      <c r="I24" s="28">
        <f t="shared" si="2"/>
        <v>5.9058862424510722E-3</v>
      </c>
      <c r="J24" s="40">
        <v>0</v>
      </c>
      <c r="K24" s="82">
        <v>7.8588889772992443E-2</v>
      </c>
      <c r="L24" s="40">
        <v>0</v>
      </c>
      <c r="M24" s="83">
        <v>4.9063256441631745E-2</v>
      </c>
      <c r="N24" s="49">
        <f t="shared" si="3"/>
        <v>0</v>
      </c>
      <c r="O24" s="3" t="s">
        <v>26</v>
      </c>
      <c r="P24" s="28">
        <f t="shared" si="5"/>
        <v>-2.9525633331360698E-2</v>
      </c>
    </row>
    <row r="25" spans="1:16" x14ac:dyDescent="0.25">
      <c r="A25" s="43" t="s">
        <v>15</v>
      </c>
      <c r="B25" s="114" t="s">
        <v>66</v>
      </c>
      <c r="C25" s="40">
        <v>52</v>
      </c>
      <c r="D25" s="81">
        <v>0.17613002232142858</v>
      </c>
      <c r="E25" s="40">
        <v>34</v>
      </c>
      <c r="F25" s="81">
        <v>0.20846126498820336</v>
      </c>
      <c r="G25" s="25">
        <f t="shared" si="0"/>
        <v>-18</v>
      </c>
      <c r="H25" s="3">
        <f t="shared" si="1"/>
        <v>-0.34615384615384615</v>
      </c>
      <c r="I25" s="28">
        <f t="shared" si="2"/>
        <v>3.2331242666774784E-2</v>
      </c>
      <c r="J25" s="40">
        <v>57653.33</v>
      </c>
      <c r="K25" s="82">
        <v>5.3644191002154666E-2</v>
      </c>
      <c r="L25" s="40">
        <v>24965.25</v>
      </c>
      <c r="M25" s="83">
        <v>6.6249159587873918E-2</v>
      </c>
      <c r="N25" s="49">
        <f t="shared" si="3"/>
        <v>-32688.080000000002</v>
      </c>
      <c r="O25" s="3">
        <f t="shared" si="7"/>
        <v>-0.56697644351158905</v>
      </c>
      <c r="P25" s="28">
        <f t="shared" si="5"/>
        <v>1.2604968585719252E-2</v>
      </c>
    </row>
    <row r="26" spans="1:16" x14ac:dyDescent="0.25">
      <c r="A26" s="43" t="s">
        <v>16</v>
      </c>
      <c r="B26" s="114" t="s">
        <v>41</v>
      </c>
      <c r="C26" s="40">
        <v>0</v>
      </c>
      <c r="D26" s="81">
        <v>0</v>
      </c>
      <c r="E26" s="40">
        <v>0</v>
      </c>
      <c r="F26" s="81">
        <v>0</v>
      </c>
      <c r="G26" s="25">
        <f t="shared" si="0"/>
        <v>0</v>
      </c>
      <c r="H26" s="3" t="s">
        <v>26</v>
      </c>
      <c r="I26" s="28">
        <f t="shared" si="2"/>
        <v>0</v>
      </c>
      <c r="J26" s="40">
        <v>0</v>
      </c>
      <c r="K26" s="82">
        <v>0</v>
      </c>
      <c r="L26" s="40">
        <v>0</v>
      </c>
      <c r="M26" s="83">
        <v>0</v>
      </c>
      <c r="N26" s="49">
        <f t="shared" si="3"/>
        <v>0</v>
      </c>
      <c r="O26" s="3" t="s">
        <v>26</v>
      </c>
      <c r="P26" s="28">
        <f t="shared" si="5"/>
        <v>0</v>
      </c>
    </row>
    <row r="27" spans="1:16" x14ac:dyDescent="0.25">
      <c r="A27" s="43" t="s">
        <v>17</v>
      </c>
      <c r="B27" s="114" t="s">
        <v>42</v>
      </c>
      <c r="C27" s="40">
        <v>12</v>
      </c>
      <c r="D27" s="81">
        <v>1.220703125E-2</v>
      </c>
      <c r="E27" s="40">
        <v>12</v>
      </c>
      <c r="F27" s="81">
        <v>0.19391745580297987</v>
      </c>
      <c r="G27" s="25">
        <f t="shared" si="0"/>
        <v>0</v>
      </c>
      <c r="H27" s="3">
        <f>(E27-C27)/C27</f>
        <v>0</v>
      </c>
      <c r="I27" s="28">
        <f t="shared" si="2"/>
        <v>0.18171042455297987</v>
      </c>
      <c r="J27" s="40">
        <v>1887.45</v>
      </c>
      <c r="K27" s="82">
        <v>3.7805977538312436E-3</v>
      </c>
      <c r="L27" s="40">
        <v>2650.72</v>
      </c>
      <c r="M27" s="83">
        <v>4.5796131072236304E-2</v>
      </c>
      <c r="N27" s="49">
        <f t="shared" si="3"/>
        <v>763.26999999999975</v>
      </c>
      <c r="O27" s="3">
        <f>(L27-J27)/J27</f>
        <v>0.40439216932898869</v>
      </c>
      <c r="P27" s="28">
        <f t="shared" si="5"/>
        <v>4.201553331840506E-2</v>
      </c>
    </row>
    <row r="28" spans="1:16" x14ac:dyDescent="0.25">
      <c r="A28" s="44" t="s">
        <v>23</v>
      </c>
      <c r="B28" s="112" t="s">
        <v>43</v>
      </c>
      <c r="C28" s="53">
        <f>SUM(C10:C27)</f>
        <v>14880</v>
      </c>
      <c r="D28" s="84">
        <v>89.679827008928584</v>
      </c>
      <c r="E28" s="79">
        <f>SUM(E10:E27)</f>
        <v>15808</v>
      </c>
      <c r="F28" s="87">
        <v>89.664199605701171</v>
      </c>
      <c r="G28" s="54">
        <f>E28-C28</f>
        <v>928</v>
      </c>
      <c r="H28" s="54">
        <f t="shared" ref="H28:H33" si="8">(E28-C28)/C28</f>
        <v>6.236559139784946E-2</v>
      </c>
      <c r="I28" s="55">
        <f t="shared" si="2"/>
        <v>-1.5627403227412628E-2</v>
      </c>
      <c r="J28" s="56">
        <f>SUM(J10:J27)</f>
        <v>42172000.139899999</v>
      </c>
      <c r="K28" s="90">
        <v>76.617135447738818</v>
      </c>
      <c r="L28" s="91">
        <f>SUM(L10:L27)</f>
        <v>44377210.53989999</v>
      </c>
      <c r="M28" s="92">
        <v>77.917450652753146</v>
      </c>
      <c r="N28" s="50">
        <f>L28-J28</f>
        <v>2205210.3999999911</v>
      </c>
      <c r="O28" s="27">
        <f t="shared" ref="O28:O31" si="9">(L28-J28)/J28</f>
        <v>5.229086580395758E-2</v>
      </c>
      <c r="P28" s="24">
        <f t="shared" si="5"/>
        <v>1.3003152050143285</v>
      </c>
    </row>
    <row r="29" spans="1:16" x14ac:dyDescent="0.25">
      <c r="A29" s="45" t="s">
        <v>22</v>
      </c>
      <c r="B29" s="110" t="s">
        <v>44</v>
      </c>
      <c r="C29" s="57">
        <v>855</v>
      </c>
      <c r="D29" s="85">
        <v>8.2484654017857135</v>
      </c>
      <c r="E29" s="40">
        <v>945</v>
      </c>
      <c r="F29" s="88">
        <v>8.2124042532561976</v>
      </c>
      <c r="G29" s="58">
        <f>E29-C29</f>
        <v>90</v>
      </c>
      <c r="H29" s="59">
        <f>(E29-C29)/C29</f>
        <v>0.10526315789473684</v>
      </c>
      <c r="I29" s="60">
        <f t="shared" si="2"/>
        <v>-3.6061148529515918E-2</v>
      </c>
      <c r="J29" s="57">
        <v>7719501.7300000004</v>
      </c>
      <c r="K29" s="93">
        <v>22.332882388931178</v>
      </c>
      <c r="L29" s="94">
        <v>6963380.6800000006</v>
      </c>
      <c r="M29" s="85">
        <v>20.927219008132418</v>
      </c>
      <c r="N29" s="49">
        <f>L29-J29</f>
        <v>-756121.04999999981</v>
      </c>
      <c r="O29" s="3">
        <f t="shared" si="9"/>
        <v>-9.7949463119039903E-2</v>
      </c>
      <c r="P29" s="28">
        <f t="shared" si="5"/>
        <v>-1.4056633807987602</v>
      </c>
    </row>
    <row r="30" spans="1:16" x14ac:dyDescent="0.25">
      <c r="A30" s="45" t="s">
        <v>20</v>
      </c>
      <c r="B30" s="111" t="s">
        <v>45</v>
      </c>
      <c r="C30" s="57">
        <v>2</v>
      </c>
      <c r="D30" s="85">
        <v>3.662109375E-2</v>
      </c>
      <c r="E30" s="40">
        <v>1</v>
      </c>
      <c r="F30" s="88">
        <v>4.524740635402863E-2</v>
      </c>
      <c r="G30" s="58">
        <f t="shared" ref="G30:G31" si="10">E30-C30</f>
        <v>-1</v>
      </c>
      <c r="H30" s="59" t="s">
        <v>26</v>
      </c>
      <c r="I30" s="60">
        <f t="shared" si="2"/>
        <v>8.6263126040286298E-3</v>
      </c>
      <c r="J30" s="57">
        <v>16273.630000000001</v>
      </c>
      <c r="K30" s="93">
        <v>7.6170512391036463E-2</v>
      </c>
      <c r="L30" s="94">
        <v>16311.18</v>
      </c>
      <c r="M30" s="85">
        <v>9.6873031807577475E-2</v>
      </c>
      <c r="N30" s="49">
        <f t="shared" ref="N30:N33" si="11">L30-J30</f>
        <v>37.549999999999272</v>
      </c>
      <c r="O30" s="3">
        <f t="shared" si="9"/>
        <v>2.3074138959776813E-3</v>
      </c>
      <c r="P30" s="28">
        <f t="shared" si="5"/>
        <v>2.0702519416541013E-2</v>
      </c>
    </row>
    <row r="31" spans="1:16" x14ac:dyDescent="0.25">
      <c r="A31" s="45" t="s">
        <v>21</v>
      </c>
      <c r="B31" s="115" t="s">
        <v>46</v>
      </c>
      <c r="C31" s="57">
        <v>260</v>
      </c>
      <c r="D31" s="85">
        <v>2.0350864955357144</v>
      </c>
      <c r="E31" s="40">
        <v>265</v>
      </c>
      <c r="F31" s="88">
        <v>2.0781487346886007</v>
      </c>
      <c r="G31" s="58">
        <f t="shared" si="10"/>
        <v>5</v>
      </c>
      <c r="H31" s="59">
        <f t="shared" si="8"/>
        <v>1.9230769230769232E-2</v>
      </c>
      <c r="I31" s="60">
        <f t="shared" si="2"/>
        <v>4.3062239152886317E-2</v>
      </c>
      <c r="J31" s="57">
        <v>651292.1100000001</v>
      </c>
      <c r="K31" s="93">
        <v>0.97381165093896704</v>
      </c>
      <c r="L31" s="94">
        <v>640948.64</v>
      </c>
      <c r="M31" s="85">
        <v>1.058457307306828</v>
      </c>
      <c r="N31" s="49">
        <f t="shared" si="11"/>
        <v>-10343.470000000088</v>
      </c>
      <c r="O31" s="3">
        <f t="shared" si="9"/>
        <v>-1.5881460624480905E-2</v>
      </c>
      <c r="P31" s="28">
        <f t="shared" si="5"/>
        <v>8.4645656367860922E-2</v>
      </c>
    </row>
    <row r="32" spans="1:16" ht="15.75" customHeight="1" x14ac:dyDescent="0.25">
      <c r="A32" s="46" t="s">
        <v>19</v>
      </c>
      <c r="B32" s="115" t="s">
        <v>47</v>
      </c>
      <c r="C32" s="57">
        <v>0</v>
      </c>
      <c r="D32" s="85">
        <v>0</v>
      </c>
      <c r="E32" s="40">
        <v>0</v>
      </c>
      <c r="F32" s="88">
        <v>0</v>
      </c>
      <c r="G32" s="58">
        <f>E32-C32</f>
        <v>0</v>
      </c>
      <c r="H32" s="59" t="s">
        <v>26</v>
      </c>
      <c r="I32" s="60">
        <f t="shared" si="2"/>
        <v>0</v>
      </c>
      <c r="J32" s="57">
        <v>0</v>
      </c>
      <c r="K32" s="93">
        <v>0</v>
      </c>
      <c r="L32" s="94">
        <v>0</v>
      </c>
      <c r="M32" s="85">
        <v>0</v>
      </c>
      <c r="N32" s="49">
        <f t="shared" si="11"/>
        <v>0</v>
      </c>
      <c r="O32" s="3" t="s">
        <v>26</v>
      </c>
      <c r="P32" s="28">
        <f t="shared" si="5"/>
        <v>0</v>
      </c>
    </row>
    <row r="33" spans="1:16" x14ac:dyDescent="0.25">
      <c r="A33" s="47" t="s">
        <v>18</v>
      </c>
      <c r="B33" s="113" t="s">
        <v>48</v>
      </c>
      <c r="C33" s="61">
        <f>SUM(C29:C32)</f>
        <v>1117</v>
      </c>
      <c r="D33" s="86">
        <v>10.320172991071427</v>
      </c>
      <c r="E33" s="41">
        <f>SUM(E29:E32)</f>
        <v>1211</v>
      </c>
      <c r="F33" s="89">
        <v>10.335800394298827</v>
      </c>
      <c r="G33" s="62">
        <f>E33-C33</f>
        <v>94</v>
      </c>
      <c r="H33" s="54">
        <f t="shared" si="8"/>
        <v>8.4153983885407346E-2</v>
      </c>
      <c r="I33" s="55">
        <f t="shared" si="2"/>
        <v>1.5627403227400194E-2</v>
      </c>
      <c r="J33" s="63">
        <f>SUM(J29:J32)</f>
        <v>8387067.4700000007</v>
      </c>
      <c r="K33" s="90">
        <v>23.382864552261182</v>
      </c>
      <c r="L33" s="95">
        <f>SUM(L29:L32)</f>
        <v>7620640.5</v>
      </c>
      <c r="M33" s="86">
        <v>22.082549347246825</v>
      </c>
      <c r="N33" s="51">
        <f t="shared" si="11"/>
        <v>-766426.97000000067</v>
      </c>
      <c r="O33" s="27">
        <f t="shared" ref="O33" si="12">(L33-J33)/J33</f>
        <v>-9.1381996477488764E-2</v>
      </c>
      <c r="P33" s="24">
        <f t="shared" si="5"/>
        <v>-1.3003152050143569</v>
      </c>
    </row>
    <row r="34" spans="1:16" x14ac:dyDescent="0.25">
      <c r="A34" s="17" t="s">
        <v>24</v>
      </c>
      <c r="B34" s="116" t="s">
        <v>49</v>
      </c>
      <c r="C34" s="21">
        <f>C28+C33</f>
        <v>15997</v>
      </c>
      <c r="D34" s="23">
        <f>D28+D33</f>
        <v>100.00000000000001</v>
      </c>
      <c r="E34" s="21">
        <f>E28+E33</f>
        <v>17019</v>
      </c>
      <c r="F34" s="65">
        <f>F28+F33</f>
        <v>100</v>
      </c>
      <c r="G34" s="66">
        <f>G28+G33</f>
        <v>1022</v>
      </c>
      <c r="H34" s="66"/>
      <c r="I34" s="66"/>
      <c r="J34" s="64">
        <f>J28+J33</f>
        <v>50559067.609899998</v>
      </c>
      <c r="K34" s="64">
        <f>(K28+K33)</f>
        <v>100</v>
      </c>
      <c r="L34" s="21">
        <f>L28+L33</f>
        <v>51997851.03989999</v>
      </c>
      <c r="M34" s="21">
        <f>(M28+M33)</f>
        <v>99.999999999999972</v>
      </c>
      <c r="N34" s="52">
        <f>N28+N33</f>
        <v>1438783.4299999904</v>
      </c>
      <c r="O34" s="18"/>
      <c r="P34" s="18"/>
    </row>
    <row r="37" spans="1:16" x14ac:dyDescent="0.25">
      <c r="C37" s="33"/>
      <c r="D37" s="34"/>
      <c r="E37" s="33"/>
      <c r="F37" s="34"/>
      <c r="G37" s="34"/>
      <c r="H37" s="34"/>
      <c r="I37" s="35"/>
      <c r="J37" s="32"/>
      <c r="K37" s="34"/>
      <c r="L37" s="32"/>
    </row>
    <row r="38" spans="1:16" x14ac:dyDescent="0.25">
      <c r="C38" s="33"/>
      <c r="D38" s="34"/>
      <c r="E38" s="33"/>
      <c r="F38" s="34"/>
      <c r="G38" s="34"/>
      <c r="H38" s="34"/>
      <c r="I38" s="35"/>
      <c r="J38" s="32"/>
      <c r="K38" s="34"/>
      <c r="L38" s="32"/>
    </row>
    <row r="39" spans="1:16" x14ac:dyDescent="0.25">
      <c r="C39" s="34"/>
      <c r="D39" s="34"/>
      <c r="E39" s="34"/>
      <c r="F39" s="34"/>
      <c r="G39" s="34"/>
      <c r="H39" s="34"/>
      <c r="I39" s="35"/>
      <c r="J39" s="34"/>
      <c r="K39" s="34"/>
      <c r="L39" s="34"/>
    </row>
    <row r="40" spans="1:16" x14ac:dyDescent="0.25">
      <c r="C40" s="34"/>
      <c r="D40" s="34"/>
      <c r="E40" s="34"/>
      <c r="F40" s="34"/>
      <c r="G40" s="34"/>
      <c r="H40" s="36"/>
      <c r="I40" s="35"/>
      <c r="J40" s="32"/>
      <c r="K40" s="32"/>
      <c r="L40" s="32"/>
      <c r="M40" s="29"/>
    </row>
    <row r="41" spans="1:16" x14ac:dyDescent="0.25">
      <c r="C41" s="33"/>
      <c r="D41" s="34"/>
      <c r="E41" s="37"/>
      <c r="F41" s="34"/>
      <c r="G41" s="34"/>
      <c r="H41" s="34"/>
      <c r="I41" s="35"/>
      <c r="J41" s="34"/>
      <c r="K41" s="34"/>
      <c r="L41" s="34"/>
    </row>
    <row r="42" spans="1:16" x14ac:dyDescent="0.25">
      <c r="C42" s="34"/>
      <c r="D42" s="34"/>
      <c r="E42" s="34"/>
      <c r="F42" s="34"/>
      <c r="G42" s="34"/>
      <c r="H42" s="34"/>
      <c r="I42" s="35"/>
      <c r="J42" s="33"/>
      <c r="K42" s="34"/>
      <c r="L42" s="32"/>
    </row>
    <row r="43" spans="1:16" x14ac:dyDescent="0.25">
      <c r="C43" s="34"/>
      <c r="D43" s="34"/>
      <c r="E43" s="33"/>
      <c r="F43" s="34"/>
      <c r="G43" s="34"/>
      <c r="H43" s="34"/>
      <c r="I43" s="35"/>
      <c r="J43" s="32"/>
      <c r="K43" s="34"/>
      <c r="L43" s="34"/>
    </row>
    <row r="44" spans="1:16" x14ac:dyDescent="0.25">
      <c r="B44" s="22"/>
      <c r="C44" s="32"/>
      <c r="D44" s="33"/>
      <c r="E44" s="34"/>
      <c r="F44" s="34"/>
      <c r="G44" s="34"/>
      <c r="H44" s="34"/>
      <c r="I44" s="35"/>
      <c r="J44" s="33"/>
      <c r="K44" s="34"/>
      <c r="L44" s="34"/>
    </row>
    <row r="46" spans="1:16" x14ac:dyDescent="0.25">
      <c r="G46" s="22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osiguranja&amp;RPolugodišnje izvješće</oddHeader>
    <oddFooter>&amp;CU izvješće su uključeni podatci zaključno s 30.06.2023. godine.</oddFooter>
  </headerFooter>
  <ignoredErrors>
    <ignoredError sqref="K34:L34 M34" formula="1"/>
    <ignoredError sqref="A10:A27 A30:A33" numberStoredAsText="1"/>
    <ignoredError sqref="A28:A29 A34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2018-05-11T14:51:34Z</cp:lastPrinted>
  <dcterms:created xsi:type="dcterms:W3CDTF">2018-01-08T12:56:16Z</dcterms:created>
  <dcterms:modified xsi:type="dcterms:W3CDTF">2023-09-26T12:05:54Z</dcterms:modified>
</cp:coreProperties>
</file>