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60" windowWidth="18720" windowHeight="531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C8" i="4" l="1"/>
  <c r="D9" i="7"/>
  <c r="D8" i="7"/>
  <c r="D33" i="7" s="1"/>
  <c r="D7" i="7"/>
  <c r="D6" i="7"/>
  <c r="C33" i="7"/>
  <c r="D30" i="7" s="1"/>
  <c r="E30" i="7" s="1"/>
  <c r="D29" i="7"/>
  <c r="E29" i="7" s="1"/>
  <c r="D8" i="4" l="1"/>
  <c r="C6" i="7"/>
  <c r="D7" i="4"/>
  <c r="D6" i="4"/>
  <c r="F31" i="7" l="1"/>
  <c r="F32" i="6"/>
  <c r="F27" i="6"/>
  <c r="F29" i="6"/>
  <c r="F30" i="6"/>
  <c r="F28" i="6"/>
  <c r="F26" i="6"/>
  <c r="F19" i="6"/>
  <c r="F25" i="6"/>
  <c r="F22" i="6"/>
  <c r="F21" i="6"/>
  <c r="F20" i="6"/>
  <c r="F16" i="6"/>
  <c r="F13" i="6"/>
  <c r="F11" i="6"/>
  <c r="F16" i="5"/>
  <c r="F33" i="6" l="1"/>
  <c r="G14" i="6" l="1"/>
  <c r="H14" i="6" s="1"/>
  <c r="G15" i="6"/>
  <c r="H15" i="6" s="1"/>
  <c r="G29" i="6"/>
  <c r="H29" i="6" s="1"/>
  <c r="C11" i="7" l="1"/>
  <c r="F11" i="7"/>
  <c r="G11" i="6" l="1"/>
  <c r="H11" i="6" s="1"/>
  <c r="F29" i="7" l="1"/>
  <c r="F30" i="7"/>
  <c r="F28" i="7"/>
  <c r="F25" i="7"/>
  <c r="F21" i="7"/>
  <c r="F27" i="7"/>
  <c r="F32" i="7"/>
  <c r="F26" i="7"/>
  <c r="F23" i="7"/>
  <c r="F22" i="7"/>
  <c r="F18" i="7"/>
  <c r="F20" i="7"/>
  <c r="F15" i="7"/>
  <c r="F19" i="7"/>
  <c r="F8" i="7"/>
  <c r="F13" i="7" l="1"/>
  <c r="F10" i="7"/>
  <c r="F12" i="7"/>
  <c r="F24" i="7"/>
  <c r="F6" i="7"/>
  <c r="F7" i="7"/>
  <c r="F17" i="7"/>
  <c r="F14" i="7"/>
  <c r="G27" i="6"/>
  <c r="H27" i="6" s="1"/>
  <c r="F9" i="7"/>
  <c r="F33" i="7" l="1"/>
  <c r="C33" i="6"/>
  <c r="C30" i="7"/>
  <c r="C28" i="7"/>
  <c r="C25" i="7"/>
  <c r="C21" i="7"/>
  <c r="C27" i="7"/>
  <c r="C32" i="7"/>
  <c r="C26" i="7"/>
  <c r="C24" i="7"/>
  <c r="C23" i="7"/>
  <c r="C22" i="7"/>
  <c r="C18" i="7"/>
  <c r="C17" i="7"/>
  <c r="C20" i="7"/>
  <c r="C15" i="7"/>
  <c r="C19" i="7"/>
  <c r="C14" i="7"/>
  <c r="C12" i="7"/>
  <c r="C13" i="7"/>
  <c r="C10" i="7"/>
  <c r="C9" i="7"/>
  <c r="C7" i="7"/>
  <c r="C8" i="7"/>
  <c r="D11" i="6" l="1"/>
  <c r="E11" i="6" s="1"/>
  <c r="D27" i="6"/>
  <c r="E27" i="6" s="1"/>
  <c r="G31" i="7"/>
  <c r="H31" i="7" s="1"/>
  <c r="G16" i="7"/>
  <c r="H16" i="7" s="1"/>
  <c r="G29" i="7"/>
  <c r="H29" i="7" s="1"/>
  <c r="G11" i="7"/>
  <c r="H11" i="7" s="1"/>
  <c r="D11" i="7" l="1"/>
  <c r="E11" i="7" s="1"/>
  <c r="G6" i="5"/>
  <c r="H6" i="5" s="1"/>
  <c r="C16" i="5"/>
  <c r="D6" i="5" s="1"/>
  <c r="E6" i="5" s="1"/>
  <c r="D10" i="6" l="1"/>
  <c r="E10" i="6" s="1"/>
  <c r="D28" i="6" l="1"/>
  <c r="E28" i="6" s="1"/>
  <c r="D19" i="6"/>
  <c r="E19" i="6" s="1"/>
  <c r="D21" i="6"/>
  <c r="E21" i="6" s="1"/>
  <c r="D15" i="6"/>
  <c r="E15" i="6" s="1"/>
  <c r="D13" i="6"/>
  <c r="E13" i="6" s="1"/>
  <c r="D9" i="6"/>
  <c r="E9" i="6" s="1"/>
  <c r="D7" i="6"/>
  <c r="D31" i="6"/>
  <c r="E31" i="6" s="1"/>
  <c r="D26" i="6"/>
  <c r="E26" i="6" s="1"/>
  <c r="D22" i="6"/>
  <c r="E22" i="6" s="1"/>
  <c r="D25" i="6"/>
  <c r="E25" i="6" s="1"/>
  <c r="D24" i="6"/>
  <c r="E24" i="6" s="1"/>
  <c r="D20" i="6"/>
  <c r="E20" i="6" s="1"/>
  <c r="D16" i="6"/>
  <c r="E16" i="6" s="1"/>
  <c r="D12" i="6"/>
  <c r="E12" i="6" s="1"/>
  <c r="D17" i="6"/>
  <c r="E17" i="6" s="1"/>
  <c r="D6" i="6"/>
  <c r="E6" i="6" s="1"/>
  <c r="D32" i="6"/>
  <c r="E32" i="6" s="1"/>
  <c r="D23" i="6"/>
  <c r="E23" i="6" s="1"/>
  <c r="D30" i="6"/>
  <c r="E30" i="6" s="1"/>
  <c r="D18" i="6"/>
  <c r="E18" i="6" s="1"/>
  <c r="D8" i="6"/>
  <c r="E8" i="6" s="1"/>
  <c r="D33" i="6" l="1"/>
  <c r="C37" i="6"/>
  <c r="E7" i="6"/>
  <c r="E33" i="6" s="1"/>
  <c r="D14" i="5" l="1"/>
  <c r="E14" i="5" s="1"/>
  <c r="G6" i="7" l="1"/>
  <c r="D13" i="5"/>
  <c r="E13" i="5" s="1"/>
  <c r="D8" i="5"/>
  <c r="E8" i="5" s="1"/>
  <c r="D10" i="5"/>
  <c r="E10" i="5" s="1"/>
  <c r="D11" i="5"/>
  <c r="E11" i="5" s="1"/>
  <c r="D7" i="5"/>
  <c r="C20" i="5" s="1"/>
  <c r="G11" i="5"/>
  <c r="H11" i="5" s="1"/>
  <c r="G12" i="5"/>
  <c r="H12" i="5" s="1"/>
  <c r="D9" i="5"/>
  <c r="E9" i="5" s="1"/>
  <c r="D15" i="5"/>
  <c r="E15" i="5" s="1"/>
  <c r="D12" i="5"/>
  <c r="E12" i="5" s="1"/>
  <c r="G10" i="5"/>
  <c r="H10" i="5" s="1"/>
  <c r="E7" i="5" l="1"/>
  <c r="E16" i="5" s="1"/>
  <c r="D16" i="5"/>
  <c r="G8" i="6"/>
  <c r="G10" i="6"/>
  <c r="G17" i="6"/>
  <c r="G12" i="6"/>
  <c r="G16" i="6"/>
  <c r="G20" i="6"/>
  <c r="G24" i="6"/>
  <c r="G25" i="6"/>
  <c r="G22" i="6"/>
  <c r="G26" i="6"/>
  <c r="G31" i="6"/>
  <c r="G7" i="6"/>
  <c r="H7" i="6" s="1"/>
  <c r="G6" i="6"/>
  <c r="G9" i="6"/>
  <c r="G13" i="6"/>
  <c r="G18" i="6"/>
  <c r="G21" i="6"/>
  <c r="G30" i="6"/>
  <c r="G19" i="6"/>
  <c r="G23" i="6"/>
  <c r="G28" i="6"/>
  <c r="G32" i="6"/>
  <c r="D25" i="7"/>
  <c r="E25" i="7" s="1"/>
  <c r="D12" i="7"/>
  <c r="E12" i="7" s="1"/>
  <c r="D26" i="7"/>
  <c r="E26" i="7" s="1"/>
  <c r="D10" i="7"/>
  <c r="D19" i="7"/>
  <c r="E19" i="7" s="1"/>
  <c r="D13" i="7"/>
  <c r="E13" i="7" s="1"/>
  <c r="E9" i="7"/>
  <c r="D20" i="7"/>
  <c r="E20" i="7" s="1"/>
  <c r="D21" i="7"/>
  <c r="E21" i="7" s="1"/>
  <c r="E8" i="7"/>
  <c r="D14" i="7"/>
  <c r="E14" i="7" s="1"/>
  <c r="D18" i="7"/>
  <c r="E18" i="7" s="1"/>
  <c r="D17" i="7"/>
  <c r="E17" i="7" s="1"/>
  <c r="D24" i="7"/>
  <c r="E24" i="7" s="1"/>
  <c r="D28" i="7"/>
  <c r="E28" i="7" s="1"/>
  <c r="D15" i="7"/>
  <c r="E15" i="7" s="1"/>
  <c r="D32" i="7"/>
  <c r="E32" i="7" s="1"/>
  <c r="D22" i="7"/>
  <c r="E22" i="7" s="1"/>
  <c r="D27" i="7"/>
  <c r="E27" i="7" s="1"/>
  <c r="D23" i="7"/>
  <c r="E23" i="7" s="1"/>
  <c r="G15" i="5"/>
  <c r="H15" i="5" s="1"/>
  <c r="G9" i="5"/>
  <c r="H9" i="5" s="1"/>
  <c r="G14" i="5"/>
  <c r="H14" i="5" s="1"/>
  <c r="G8" i="5"/>
  <c r="H8" i="5" s="1"/>
  <c r="G7" i="5"/>
  <c r="G13" i="5"/>
  <c r="H13" i="5" s="1"/>
  <c r="E10" i="7" l="1"/>
  <c r="C6" i="4"/>
  <c r="C7" i="4"/>
  <c r="D20" i="5"/>
  <c r="C21" i="5"/>
  <c r="C37" i="7"/>
  <c r="E7" i="7"/>
  <c r="D37" i="6"/>
  <c r="G33" i="6"/>
  <c r="G16" i="5"/>
  <c r="E6" i="7"/>
  <c r="E33" i="7" s="1"/>
  <c r="H7" i="5"/>
  <c r="H16" i="5" s="1"/>
  <c r="D21" i="5" s="1"/>
  <c r="G8" i="7"/>
  <c r="C38" i="7" l="1"/>
  <c r="H8" i="7"/>
  <c r="C38" i="6"/>
  <c r="H28" i="6"/>
  <c r="G27" i="7"/>
  <c r="H27" i="7" s="1"/>
  <c r="G20" i="7"/>
  <c r="H20" i="7" s="1"/>
  <c r="G25" i="7"/>
  <c r="H25" i="7" s="1"/>
  <c r="G28" i="7"/>
  <c r="H28" i="7" s="1"/>
  <c r="G32" i="7"/>
  <c r="H32" i="7" s="1"/>
  <c r="G23" i="7"/>
  <c r="H23" i="7" s="1"/>
  <c r="G13" i="7"/>
  <c r="H13" i="7" s="1"/>
  <c r="G9" i="7"/>
  <c r="H9" i="7" s="1"/>
  <c r="G30" i="7"/>
  <c r="H30" i="7" s="1"/>
  <c r="G26" i="7"/>
  <c r="H26" i="7" s="1"/>
  <c r="G22" i="7"/>
  <c r="H22" i="7" s="1"/>
  <c r="G15" i="7"/>
  <c r="H15" i="7" s="1"/>
  <c r="G12" i="7"/>
  <c r="H12" i="7" s="1"/>
  <c r="G24" i="7"/>
  <c r="H24" i="7" s="1"/>
  <c r="G14" i="7"/>
  <c r="H14" i="7" s="1"/>
  <c r="G7" i="7"/>
  <c r="G18" i="7"/>
  <c r="H18" i="7" s="1"/>
  <c r="G21" i="7"/>
  <c r="H21" i="7" s="1"/>
  <c r="G19" i="7"/>
  <c r="H19" i="7" s="1"/>
  <c r="D37" i="7" l="1"/>
  <c r="H7" i="7"/>
  <c r="H26" i="6"/>
  <c r="H31" i="6"/>
  <c r="H20" i="6"/>
  <c r="H32" i="6"/>
  <c r="H18" i="6"/>
  <c r="H16" i="6"/>
  <c r="H30" i="6"/>
  <c r="H13" i="6"/>
  <c r="H22" i="6"/>
  <c r="H23" i="6"/>
  <c r="H24" i="6"/>
  <c r="H25" i="6"/>
  <c r="H21" i="6"/>
  <c r="H19" i="6"/>
  <c r="H12" i="6"/>
  <c r="H17" i="6"/>
  <c r="H9" i="6"/>
  <c r="H8" i="6"/>
  <c r="H10" i="6" l="1"/>
  <c r="H6" i="6"/>
  <c r="G10" i="7"/>
  <c r="G17" i="7"/>
  <c r="H17" i="7" s="1"/>
  <c r="H6" i="7"/>
  <c r="G33" i="7" l="1"/>
  <c r="H33" i="6"/>
  <c r="D38" i="6" s="1"/>
  <c r="H10" i="7"/>
  <c r="H33" i="7" s="1"/>
  <c r="D38" i="7" l="1"/>
</calcChain>
</file>

<file path=xl/sharedStrings.xml><?xml version="1.0" encoding="utf-8"?>
<sst xmlns="http://schemas.openxmlformats.org/spreadsheetml/2006/main" count="144" uniqueCount="50">
  <si>
    <t>HHI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</si>
  <si>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</si>
  <si>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</si>
  <si>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</si>
  <si>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</si>
  <si>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</si>
  <si>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</si>
  <si>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</si>
  <si>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</si>
  <si>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</si>
  <si>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</si>
  <si>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</si>
  <si>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</si>
  <si>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</si>
  <si>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</si>
  <si>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</si>
  <si>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</si>
  <si>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</si>
  <si>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</si>
  <si>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</si>
  <si>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</si>
  <si>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</si>
  <si>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</si>
  <si>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</si>
  <si>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Tržišni udio prva četiri društva</t>
  </si>
  <si>
    <t>Bosna-Sunce osiguranje d.d.</t>
  </si>
  <si>
    <t>Sarajevo-osiguranje d.d.</t>
  </si>
  <si>
    <t>Osiguranje Garant d.d.</t>
  </si>
  <si>
    <t>-</t>
  </si>
  <si>
    <t>Atos osiguranje a.d.****</t>
  </si>
  <si>
    <t>Euros osiguranje a.d.*****</t>
  </si>
  <si>
    <t>Koncentracija tržišta osiguranja u BiH za drugi kvartal 2016. i 2017.</t>
  </si>
  <si>
    <t>II K 2016.*</t>
  </si>
  <si>
    <t>II K 2017.**</t>
  </si>
  <si>
    <t>HHI indeks za tržište životnog osiguranja u BiH za drugi kvartal 2016. i 2017. godine</t>
  </si>
  <si>
    <t>HHI indeks za tržište neživotnog osiguranja u BiH  za drugi kvartal 2016. i 2017. godine</t>
  </si>
  <si>
    <t>HHI indeks za tržište životnog i neživotnog osiguranja u BiH  za drugi kvartal 2016. i 2017. godine</t>
  </si>
  <si>
    <t>Wiener osiguranje a.d.</t>
  </si>
  <si>
    <t>Central osiguranje d.d.***</t>
  </si>
  <si>
    <t>SAS - Super P osiguranje a.d.******</t>
  </si>
  <si>
    <t>Prvih pet osiguravatelja</t>
  </si>
  <si>
    <t>Prvih deset osiguravatelja</t>
  </si>
  <si>
    <t>*Podatci se odnose na razdoblje od 01.01. do 30.06.2016. godine.</t>
  </si>
  <si>
    <t>**Podatci se odnose na razdoblje od 01.01. do 30.06.2017. godine.</t>
  </si>
  <si>
    <t>Osiguravajuće društvo</t>
  </si>
  <si>
    <t>Premija (u tisućama KM)</t>
  </si>
  <si>
    <t>***Central osiguranje d.d. novo je osiguravajuuće društvo koje je počelo s radom sredinom 2016. godine.</t>
  </si>
  <si>
    <t>*****Euros osiguranje a.d. novo je osiguravajuuće društvo koje je počelo s radom početkom 2016. godine.</t>
  </si>
  <si>
    <t>******SAS - Super P osiguranje a.d. novo je osiguravajuuće društvo koje je počelo s radom sredinom 2016. godine.</t>
  </si>
  <si>
    <t>****U tijeku 2016. godine Bobar osiguranje a.d. je promijenilo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</si>
</sst>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6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9"/>
      <name val="Bookman Old Style"/>
      <family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Bookman Old Style"/>
      <family val="1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b/>
      <sz val="11"/>
      <color rgb="FF00B050"/>
      <name val="Calibri"/>
      <family val="2"/>
      <charset val="204"/>
      <scheme val="minor"/>
    </font>
    <font>
      <sz val="1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0" borderId="0"/>
    <xf numFmtId="0" fontId="13" fillId="23" borderId="7" applyNumberFormat="0" applyFont="0" applyAlignment="0" applyProtection="0"/>
    <xf numFmtId="0" fontId="25" fillId="20" borderId="8" applyNumberFormat="0" applyAlignment="0" applyProtection="0"/>
    <xf numFmtId="0" fontId="15" fillId="0" borderId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44" fillId="0" borderId="0"/>
    <xf numFmtId="0" fontId="7" fillId="0" borderId="0"/>
    <xf numFmtId="0" fontId="44" fillId="0" borderId="0"/>
    <xf numFmtId="0" fontId="44" fillId="0" borderId="0"/>
    <xf numFmtId="0" fontId="44" fillId="0" borderId="0"/>
    <xf numFmtId="0" fontId="7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4" fillId="0" borderId="0"/>
    <xf numFmtId="0" fontId="44" fillId="0" borderId="0"/>
    <xf numFmtId="0" fontId="11" fillId="20" borderId="25" applyNumberFormat="0" applyAlignment="0" applyProtection="0"/>
    <xf numFmtId="0" fontId="21" fillId="7" borderId="25" applyNumberFormat="0" applyAlignment="0" applyProtection="0"/>
    <xf numFmtId="0" fontId="13" fillId="23" borderId="26" applyNumberFormat="0" applyFont="0" applyAlignment="0" applyProtection="0"/>
    <xf numFmtId="0" fontId="25" fillId="20" borderId="27" applyNumberFormat="0" applyAlignment="0" applyProtection="0"/>
    <xf numFmtId="0" fontId="27" fillId="0" borderId="28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0" fillId="0" borderId="0" xfId="40" applyFont="1"/>
    <xf numFmtId="0" fontId="30" fillId="0" borderId="0" xfId="151" applyFont="1"/>
    <xf numFmtId="1" fontId="30" fillId="0" borderId="0" xfId="151" applyNumberFormat="1" applyFont="1"/>
    <xf numFmtId="0" fontId="32" fillId="0" borderId="0" xfId="151" applyFont="1"/>
    <xf numFmtId="0" fontId="32" fillId="0" borderId="0" xfId="151" applyFont="1" applyAlignment="1">
      <alignment horizontal="left"/>
    </xf>
    <xf numFmtId="3" fontId="32" fillId="0" borderId="0" xfId="151" applyNumberFormat="1" applyFont="1"/>
    <xf numFmtId="0" fontId="32" fillId="0" borderId="0" xfId="151" applyFont="1" applyBorder="1"/>
    <xf numFmtId="0" fontId="35" fillId="0" borderId="0" xfId="151" applyFont="1" applyBorder="1"/>
    <xf numFmtId="3" fontId="30" fillId="0" borderId="0" xfId="151" applyNumberFormat="1" applyFont="1" applyBorder="1"/>
    <xf numFmtId="3" fontId="34" fillId="0" borderId="0" xfId="151" applyNumberFormat="1" applyFont="1" applyBorder="1"/>
    <xf numFmtId="0" fontId="38" fillId="26" borderId="16" xfId="151" applyFont="1" applyFill="1" applyBorder="1" applyAlignment="1">
      <alignment horizontal="right" vertical="center" wrapText="1"/>
    </xf>
    <xf numFmtId="0" fontId="38" fillId="26" borderId="10" xfId="151" applyFont="1" applyFill="1" applyBorder="1" applyAlignment="1">
      <alignment horizontal="center" vertical="center" wrapText="1"/>
    </xf>
    <xf numFmtId="0" fontId="38" fillId="26" borderId="10" xfId="151" applyFont="1" applyFill="1" applyBorder="1" applyAlignment="1">
      <alignment horizontal="center" vertical="center"/>
    </xf>
    <xf numFmtId="0" fontId="38" fillId="26" borderId="15" xfId="151" applyFont="1" applyFill="1" applyBorder="1" applyAlignment="1">
      <alignment horizontal="center" vertical="center"/>
    </xf>
    <xf numFmtId="2" fontId="39" fillId="25" borderId="10" xfId="151" applyNumberFormat="1" applyFont="1" applyFill="1" applyBorder="1" applyAlignment="1">
      <alignment horizontal="right"/>
    </xf>
    <xf numFmtId="1" fontId="39" fillId="0" borderId="15" xfId="151" applyNumberFormat="1" applyFont="1" applyBorder="1" applyAlignment="1">
      <alignment horizontal="right"/>
    </xf>
    <xf numFmtId="2" fontId="39" fillId="0" borderId="10" xfId="151" applyNumberFormat="1" applyFont="1" applyFill="1" applyBorder="1" applyAlignment="1">
      <alignment horizontal="right"/>
    </xf>
    <xf numFmtId="0" fontId="38" fillId="26" borderId="16" xfId="151" applyFont="1" applyFill="1" applyBorder="1" applyAlignment="1">
      <alignment horizontal="right" wrapText="1"/>
    </xf>
    <xf numFmtId="1" fontId="38" fillId="26" borderId="17" xfId="151" applyNumberFormat="1" applyFont="1" applyFill="1" applyBorder="1" applyAlignment="1">
      <alignment horizontal="right"/>
    </xf>
    <xf numFmtId="1" fontId="36" fillId="26" borderId="17" xfId="151" applyNumberFormat="1" applyFont="1" applyFill="1" applyBorder="1" applyAlignment="1">
      <alignment horizontal="right"/>
    </xf>
    <xf numFmtId="1" fontId="36" fillId="26" borderId="18" xfId="151" applyNumberFormat="1" applyFont="1" applyFill="1" applyBorder="1" applyAlignment="1">
      <alignment horizontal="right"/>
    </xf>
    <xf numFmtId="0" fontId="36" fillId="25" borderId="11" xfId="40" applyFont="1" applyFill="1" applyBorder="1" applyAlignment="1">
      <alignment horizontal="center" vertical="center"/>
    </xf>
    <xf numFmtId="0" fontId="36" fillId="25" borderId="12" xfId="40" applyFont="1" applyFill="1" applyBorder="1" applyAlignment="1">
      <alignment horizontal="center" vertical="center"/>
    </xf>
    <xf numFmtId="0" fontId="36" fillId="25" borderId="13" xfId="40" applyFont="1" applyFill="1" applyBorder="1" applyAlignment="1">
      <alignment horizontal="center" vertical="center"/>
    </xf>
    <xf numFmtId="0" fontId="40" fillId="0" borderId="0" xfId="40" applyFont="1"/>
    <xf numFmtId="3" fontId="38" fillId="26" borderId="18" xfId="151" applyNumberFormat="1" applyFont="1" applyFill="1" applyBorder="1" applyAlignment="1">
      <alignment horizontal="right" vertical="center"/>
    </xf>
    <xf numFmtId="3" fontId="41" fillId="0" borderId="0" xfId="151" applyNumberFormat="1" applyFont="1" applyFill="1" applyBorder="1" applyAlignment="1">
      <alignment horizontal="right" wrapText="1"/>
    </xf>
    <xf numFmtId="0" fontId="42" fillId="0" borderId="0" xfId="0" applyFont="1"/>
    <xf numFmtId="3" fontId="43" fillId="0" borderId="0" xfId="151" applyNumberFormat="1" applyFont="1"/>
    <xf numFmtId="3" fontId="41" fillId="0" borderId="0" xfId="151" applyNumberFormat="1" applyFont="1" applyFill="1" applyBorder="1" applyAlignment="1">
      <alignment horizontal="right" vertical="center"/>
    </xf>
    <xf numFmtId="0" fontId="45" fillId="0" borderId="0" xfId="40" applyFont="1" applyBorder="1" applyAlignment="1"/>
    <xf numFmtId="4" fontId="32" fillId="0" borderId="0" xfId="151" applyNumberFormat="1" applyFont="1"/>
    <xf numFmtId="3" fontId="30" fillId="0" borderId="0" xfId="151" applyNumberFormat="1" applyFont="1"/>
    <xf numFmtId="0" fontId="46" fillId="0" borderId="14" xfId="151" applyFont="1" applyBorder="1" applyAlignment="1">
      <alignment horizontal="left" wrapText="1"/>
    </xf>
    <xf numFmtId="0" fontId="46" fillId="0" borderId="14" xfId="151" applyFont="1" applyBorder="1" applyAlignment="1">
      <alignment horizontal="left"/>
    </xf>
    <xf numFmtId="0" fontId="46" fillId="24" borderId="14" xfId="151" applyFont="1" applyFill="1" applyBorder="1" applyAlignment="1">
      <alignment horizontal="left"/>
    </xf>
    <xf numFmtId="0" fontId="46" fillId="24" borderId="14" xfId="151" applyFont="1" applyFill="1" applyBorder="1" applyAlignment="1">
      <alignment horizontal="left" wrapText="1"/>
    </xf>
    <xf numFmtId="1" fontId="32" fillId="0" borderId="0" xfId="151" applyNumberFormat="1" applyFont="1"/>
    <xf numFmtId="0" fontId="46" fillId="24" borderId="14" xfId="151" applyFont="1" applyFill="1" applyBorder="1" applyAlignment="1">
      <alignment horizontal="justify" vertical="center"/>
    </xf>
    <xf numFmtId="0" fontId="46" fillId="24" borderId="14" xfId="151" applyFont="1" applyFill="1" applyBorder="1" applyAlignment="1">
      <alignment horizontal="justify" vertical="center" wrapText="1"/>
    </xf>
    <xf numFmtId="0" fontId="46" fillId="24" borderId="14" xfId="151" applyFont="1" applyFill="1" applyBorder="1" applyAlignment="1">
      <alignment horizontal="left" vertical="center"/>
    </xf>
    <xf numFmtId="3" fontId="47" fillId="0" borderId="0" xfId="151" applyNumberFormat="1" applyFont="1"/>
    <xf numFmtId="0" fontId="48" fillId="0" borderId="14" xfId="151" applyFont="1" applyBorder="1" applyAlignment="1">
      <alignment wrapText="1"/>
    </xf>
    <xf numFmtId="0" fontId="48" fillId="24" borderId="14" xfId="151" applyFont="1" applyFill="1" applyBorder="1" applyAlignment="1">
      <alignment horizontal="left" wrapText="1"/>
    </xf>
    <xf numFmtId="4" fontId="0" fillId="0" borderId="0" xfId="0" applyNumberFormat="1" applyBorder="1"/>
    <xf numFmtId="4" fontId="47" fillId="0" borderId="0" xfId="151" applyNumberFormat="1" applyFont="1"/>
    <xf numFmtId="0" fontId="48" fillId="24" borderId="14" xfId="151" applyFont="1" applyFill="1" applyBorder="1" applyAlignment="1">
      <alignment horizontal="justify" vertical="center"/>
    </xf>
    <xf numFmtId="0" fontId="46" fillId="24" borderId="22" xfId="151" applyFont="1" applyFill="1" applyBorder="1" applyAlignment="1">
      <alignment horizontal="justify" vertical="center"/>
    </xf>
    <xf numFmtId="4" fontId="15" fillId="0" borderId="0" xfId="0" applyNumberFormat="1" applyFont="1"/>
    <xf numFmtId="4" fontId="51" fillId="0" borderId="0" xfId="206" applyNumberFormat="1" applyFont="1" applyBorder="1" applyAlignment="1" applyProtection="1">
      <alignment horizontal="right"/>
    </xf>
    <xf numFmtId="4" fontId="32" fillId="0" borderId="0" xfId="151" applyNumberFormat="1" applyFont="1" applyBorder="1"/>
    <xf numFmtId="0" fontId="36" fillId="0" borderId="10" xfId="151" applyFont="1" applyBorder="1" applyAlignment="1">
      <alignment horizontal="left"/>
    </xf>
    <xf numFmtId="2" fontId="46" fillId="25" borderId="10" xfId="151" applyNumberFormat="1" applyFont="1" applyFill="1" applyBorder="1" applyAlignment="1">
      <alignment horizontal="right"/>
    </xf>
    <xf numFmtId="1" fontId="46" fillId="0" borderId="10" xfId="151" applyNumberFormat="1" applyFont="1" applyBorder="1" applyAlignment="1">
      <alignment horizontal="right"/>
    </xf>
    <xf numFmtId="1" fontId="49" fillId="0" borderId="0" xfId="151" applyNumberFormat="1" applyFont="1"/>
    <xf numFmtId="10" fontId="46" fillId="0" borderId="0" xfId="151" applyNumberFormat="1" applyFont="1" applyBorder="1" applyAlignment="1">
      <alignment horizontal="center"/>
    </xf>
    <xf numFmtId="3" fontId="46" fillId="0" borderId="0" xfId="151" applyNumberFormat="1" applyFont="1" applyBorder="1" applyAlignment="1">
      <alignment horizontal="center"/>
    </xf>
    <xf numFmtId="0" fontId="36" fillId="0" borderId="0" xfId="151" applyFont="1" applyFill="1" applyBorder="1" applyAlignment="1">
      <alignment horizontal="center"/>
    </xf>
    <xf numFmtId="0" fontId="37" fillId="25" borderId="10" xfId="151" applyFont="1" applyFill="1" applyBorder="1" applyAlignment="1">
      <alignment horizontal="center"/>
    </xf>
    <xf numFmtId="0" fontId="36" fillId="25" borderId="10" xfId="151" applyFont="1" applyFill="1" applyBorder="1" applyAlignment="1">
      <alignment horizontal="center"/>
    </xf>
    <xf numFmtId="3" fontId="46" fillId="0" borderId="10" xfId="151" applyNumberFormat="1" applyFont="1" applyBorder="1" applyAlignment="1">
      <alignment horizontal="center"/>
    </xf>
    <xf numFmtId="3" fontId="53" fillId="0" borderId="10" xfId="151" applyNumberFormat="1" applyFont="1" applyBorder="1" applyAlignment="1">
      <alignment horizontal="center" vertical="center"/>
    </xf>
    <xf numFmtId="0" fontId="36" fillId="0" borderId="0" xfId="151" applyFont="1" applyFill="1" applyBorder="1" applyAlignment="1">
      <alignment horizontal="center" vertical="center"/>
    </xf>
    <xf numFmtId="10" fontId="46" fillId="0" borderId="0" xfId="151" applyNumberFormat="1" applyFont="1" applyFill="1" applyBorder="1" applyAlignment="1">
      <alignment horizontal="center"/>
    </xf>
    <xf numFmtId="3" fontId="46" fillId="0" borderId="0" xfId="151" applyNumberFormat="1" applyFont="1" applyFill="1" applyBorder="1" applyAlignment="1">
      <alignment horizontal="center"/>
    </xf>
    <xf numFmtId="0" fontId="54" fillId="25" borderId="10" xfId="151" applyFont="1" applyFill="1" applyBorder="1" applyAlignment="1">
      <alignment horizontal="center" vertical="center"/>
    </xf>
    <xf numFmtId="0" fontId="54" fillId="25" borderId="10" xfId="151" applyFont="1" applyFill="1" applyBorder="1" applyAlignment="1">
      <alignment horizontal="center"/>
    </xf>
    <xf numFmtId="1" fontId="53" fillId="0" borderId="10" xfId="151" applyNumberFormat="1" applyFont="1" applyBorder="1" applyAlignment="1">
      <alignment horizontal="center"/>
    </xf>
    <xf numFmtId="0" fontId="37" fillId="25" borderId="10" xfId="151" applyFont="1" applyFill="1" applyBorder="1" applyAlignment="1"/>
    <xf numFmtId="0" fontId="36" fillId="0" borderId="10" xfId="151" applyFont="1" applyBorder="1" applyAlignment="1"/>
    <xf numFmtId="0" fontId="32" fillId="0" borderId="0" xfId="151" applyFont="1" applyFill="1" applyBorder="1"/>
    <xf numFmtId="3" fontId="50" fillId="0" borderId="0" xfId="151" applyNumberFormat="1" applyFont="1" applyFill="1" applyBorder="1" applyAlignment="1">
      <alignment horizontal="right"/>
    </xf>
    <xf numFmtId="3" fontId="47" fillId="0" borderId="0" xfId="151" applyNumberFormat="1" applyFont="1" applyFill="1" applyBorder="1"/>
    <xf numFmtId="1" fontId="46" fillId="24" borderId="10" xfId="151" applyNumberFormat="1" applyFont="1" applyFill="1" applyBorder="1" applyAlignment="1">
      <alignment horizontal="right"/>
    </xf>
    <xf numFmtId="2" fontId="46" fillId="0" borderId="10" xfId="151" applyNumberFormat="1" applyFont="1" applyFill="1" applyBorder="1" applyAlignment="1">
      <alignment horizontal="right"/>
    </xf>
    <xf numFmtId="1" fontId="50" fillId="26" borderId="17" xfId="151" applyNumberFormat="1" applyFont="1" applyFill="1" applyBorder="1" applyAlignment="1">
      <alignment horizontal="right"/>
    </xf>
    <xf numFmtId="2" fontId="37" fillId="25" borderId="10" xfId="151" applyNumberFormat="1" applyFont="1" applyFill="1" applyBorder="1" applyAlignment="1">
      <alignment horizontal="right" vertical="center"/>
    </xf>
    <xf numFmtId="1" fontId="37" fillId="24" borderId="10" xfId="151" applyNumberFormat="1" applyFont="1" applyFill="1" applyBorder="1" applyAlignment="1">
      <alignment horizontal="right" vertical="center"/>
    </xf>
    <xf numFmtId="1" fontId="37" fillId="24" borderId="15" xfId="151" applyNumberFormat="1" applyFont="1" applyFill="1" applyBorder="1" applyAlignment="1">
      <alignment horizontal="right" vertical="center"/>
    </xf>
    <xf numFmtId="2" fontId="37" fillId="0" borderId="10" xfId="151" applyNumberFormat="1" applyFont="1" applyFill="1" applyBorder="1" applyAlignment="1">
      <alignment horizontal="right" vertical="center"/>
    </xf>
    <xf numFmtId="2" fontId="37" fillId="27" borderId="10" xfId="151" applyNumberFormat="1" applyFont="1" applyFill="1" applyBorder="1" applyAlignment="1">
      <alignment horizontal="right" vertical="center"/>
    </xf>
    <xf numFmtId="1" fontId="36" fillId="26" borderId="17" xfId="151" applyNumberFormat="1" applyFont="1" applyFill="1" applyBorder="1" applyAlignment="1">
      <alignment horizontal="right" vertical="center"/>
    </xf>
    <xf numFmtId="1" fontId="36" fillId="26" borderId="18" xfId="151" applyNumberFormat="1" applyFont="1" applyFill="1" applyBorder="1" applyAlignment="1">
      <alignment horizontal="right" vertical="center"/>
    </xf>
    <xf numFmtId="0" fontId="49" fillId="0" borderId="0" xfId="151" applyFont="1"/>
    <xf numFmtId="0" fontId="47" fillId="0" borderId="0" xfId="151" applyFont="1"/>
    <xf numFmtId="3" fontId="46" fillId="24" borderId="10" xfId="151" applyNumberFormat="1" applyFont="1" applyFill="1" applyBorder="1" applyAlignment="1">
      <alignment horizontal="right" vertical="center"/>
    </xf>
    <xf numFmtId="3" fontId="46" fillId="24" borderId="23" xfId="151" applyNumberFormat="1" applyFont="1" applyFill="1" applyBorder="1" applyAlignment="1">
      <alignment horizontal="right" vertical="center"/>
    </xf>
    <xf numFmtId="3" fontId="46" fillId="0" borderId="10" xfId="151" applyNumberFormat="1" applyFont="1" applyFill="1" applyBorder="1" applyAlignment="1">
      <alignment horizontal="right"/>
    </xf>
    <xf numFmtId="3" fontId="46" fillId="24" borderId="10" xfId="151" applyNumberFormat="1" applyFont="1" applyFill="1" applyBorder="1" applyAlignment="1">
      <alignment horizontal="right"/>
    </xf>
    <xf numFmtId="0" fontId="40" fillId="0" borderId="0" xfId="151" applyFont="1" applyBorder="1"/>
    <xf numFmtId="4" fontId="52" fillId="0" borderId="0" xfId="206" applyNumberFormat="1" applyFont="1" applyBorder="1" applyAlignment="1" applyProtection="1">
      <alignment horizontal="right"/>
      <protection locked="0"/>
    </xf>
    <xf numFmtId="4" fontId="52" fillId="0" borderId="0" xfId="206" applyNumberFormat="1" applyFont="1" applyBorder="1" applyAlignment="1" applyProtection="1">
      <alignment horizontal="right"/>
    </xf>
    <xf numFmtId="4" fontId="56" fillId="0" borderId="0" xfId="151" applyNumberFormat="1" applyFont="1" applyBorder="1"/>
    <xf numFmtId="4" fontId="51" fillId="0" borderId="0" xfId="204" applyNumberFormat="1" applyFont="1" applyBorder="1"/>
    <xf numFmtId="0" fontId="57" fillId="0" borderId="0" xfId="151" applyFont="1" applyBorder="1"/>
    <xf numFmtId="4" fontId="58" fillId="0" borderId="0" xfId="206" applyNumberFormat="1" applyFont="1" applyBorder="1" applyAlignment="1" applyProtection="1">
      <alignment horizontal="right"/>
      <protection locked="0"/>
    </xf>
    <xf numFmtId="4" fontId="58" fillId="0" borderId="0" xfId="206" applyNumberFormat="1" applyFont="1" applyBorder="1" applyAlignment="1" applyProtection="1">
      <alignment horizontal="right"/>
    </xf>
    <xf numFmtId="4" fontId="59" fillId="0" borderId="0" xfId="151" applyNumberFormat="1" applyFont="1" applyBorder="1"/>
    <xf numFmtId="4" fontId="60" fillId="0" borderId="0" xfId="204" applyNumberFormat="1" applyFont="1" applyBorder="1"/>
    <xf numFmtId="0" fontId="58" fillId="0" borderId="0" xfId="204" applyFont="1" applyBorder="1" applyAlignment="1">
      <alignment horizontal="left"/>
    </xf>
    <xf numFmtId="0" fontId="32" fillId="0" borderId="0" xfId="151" applyFont="1" applyAlignment="1"/>
    <xf numFmtId="0" fontId="46" fillId="24" borderId="22" xfId="151" applyFont="1" applyFill="1" applyBorder="1" applyAlignment="1">
      <alignment horizontal="left"/>
    </xf>
    <xf numFmtId="2" fontId="46" fillId="0" borderId="23" xfId="151" applyNumberFormat="1" applyFont="1" applyFill="1" applyBorder="1" applyAlignment="1">
      <alignment horizontal="right"/>
    </xf>
    <xf numFmtId="1" fontId="46" fillId="24" borderId="23" xfId="151" applyNumberFormat="1" applyFont="1" applyFill="1" applyBorder="1" applyAlignment="1">
      <alignment horizontal="right"/>
    </xf>
    <xf numFmtId="3" fontId="36" fillId="0" borderId="0" xfId="151" applyNumberFormat="1" applyFont="1" applyFill="1" applyBorder="1" applyAlignment="1">
      <alignment horizontal="right" vertical="center"/>
    </xf>
    <xf numFmtId="0" fontId="61" fillId="0" borderId="0" xfId="151" applyFont="1" applyBorder="1"/>
    <xf numFmtId="0" fontId="62" fillId="0" borderId="0" xfId="151" applyFont="1" applyBorder="1"/>
    <xf numFmtId="4" fontId="60" fillId="0" borderId="0" xfId="206" applyNumberFormat="1" applyFont="1" applyBorder="1" applyAlignment="1" applyProtection="1">
      <alignment horizontal="right"/>
      <protection locked="0"/>
    </xf>
    <xf numFmtId="4" fontId="60" fillId="0" borderId="0" xfId="206" applyNumberFormat="1" applyFont="1" applyBorder="1" applyAlignment="1" applyProtection="1">
      <alignment horizontal="right"/>
    </xf>
    <xf numFmtId="4" fontId="46" fillId="0" borderId="0" xfId="151" applyNumberFormat="1" applyFont="1" applyBorder="1"/>
    <xf numFmtId="0" fontId="63" fillId="0" borderId="0" xfId="204" applyFont="1" applyBorder="1" applyAlignment="1">
      <alignment horizontal="left"/>
    </xf>
    <xf numFmtId="3" fontId="46" fillId="24" borderId="21" xfId="151" applyNumberFormat="1" applyFont="1" applyFill="1" applyBorder="1" applyAlignment="1">
      <alignment horizontal="right" vertical="center"/>
    </xf>
    <xf numFmtId="3" fontId="46" fillId="24" borderId="24" xfId="151" applyNumberFormat="1" applyFont="1" applyFill="1" applyBorder="1" applyAlignment="1">
      <alignment horizontal="right" vertical="center"/>
    </xf>
    <xf numFmtId="3" fontId="46" fillId="0" borderId="21" xfId="151" applyNumberFormat="1" applyFont="1" applyFill="1" applyBorder="1" applyAlignment="1">
      <alignment horizontal="right"/>
    </xf>
    <xf numFmtId="0" fontId="32" fillId="0" borderId="0" xfId="151" applyFont="1" applyFill="1"/>
    <xf numFmtId="0" fontId="63" fillId="0" borderId="0" xfId="204" applyFont="1" applyFill="1" applyBorder="1" applyAlignment="1">
      <alignment horizontal="left"/>
    </xf>
    <xf numFmtId="2" fontId="46" fillId="0" borderId="10" xfId="151" applyNumberFormat="1" applyFont="1" applyFill="1" applyBorder="1" applyAlignment="1">
      <alignment horizontal="right" vertical="center"/>
    </xf>
    <xf numFmtId="2" fontId="46" fillId="27" borderId="10" xfId="151" applyNumberFormat="1" applyFont="1" applyFill="1" applyBorder="1" applyAlignment="1">
      <alignment horizontal="right" vertical="center"/>
    </xf>
    <xf numFmtId="3" fontId="64" fillId="0" borderId="0" xfId="151" applyNumberFormat="1" applyFont="1" applyFill="1" applyBorder="1" applyAlignment="1">
      <alignment horizontal="right"/>
    </xf>
    <xf numFmtId="3" fontId="46" fillId="0" borderId="10" xfId="151" applyNumberFormat="1" applyFont="1" applyFill="1" applyBorder="1" applyAlignment="1">
      <alignment horizontal="right" wrapText="1"/>
    </xf>
    <xf numFmtId="3" fontId="46" fillId="0" borderId="0" xfId="0" applyNumberFormat="1" applyFont="1"/>
    <xf numFmtId="1" fontId="46" fillId="24" borderId="15" xfId="151" applyNumberFormat="1" applyFont="1" applyFill="1" applyBorder="1" applyAlignment="1">
      <alignment horizontal="right"/>
    </xf>
    <xf numFmtId="3" fontId="46" fillId="24" borderId="23" xfId="151" applyNumberFormat="1" applyFont="1" applyFill="1" applyBorder="1" applyAlignment="1">
      <alignment horizontal="right"/>
    </xf>
    <xf numFmtId="4" fontId="51" fillId="0" borderId="0" xfId="206" applyNumberFormat="1" applyFont="1" applyFill="1" applyBorder="1" applyAlignment="1" applyProtection="1">
      <alignment horizontal="right"/>
      <protection locked="0"/>
    </xf>
    <xf numFmtId="4" fontId="51" fillId="0" borderId="0" xfId="206" applyNumberFormat="1" applyFont="1" applyFill="1" applyBorder="1" applyAlignment="1" applyProtection="1">
      <alignment horizontal="right"/>
    </xf>
    <xf numFmtId="4" fontId="52" fillId="0" borderId="0" xfId="204" applyNumberFormat="1" applyFont="1" applyFill="1" applyBorder="1" applyAlignment="1">
      <alignment horizontal="left"/>
    </xf>
    <xf numFmtId="0" fontId="52" fillId="0" borderId="0" xfId="204" applyFont="1" applyFill="1" applyBorder="1" applyAlignment="1">
      <alignment horizontal="left"/>
    </xf>
    <xf numFmtId="3" fontId="50" fillId="26" borderId="17" xfId="151" applyNumberFormat="1" applyFont="1" applyFill="1" applyBorder="1" applyAlignment="1">
      <alignment horizontal="right" vertical="center"/>
    </xf>
    <xf numFmtId="10" fontId="46" fillId="0" borderId="10" xfId="151" applyNumberFormat="1" applyFont="1" applyBorder="1" applyAlignment="1">
      <alignment horizontal="center"/>
    </xf>
    <xf numFmtId="3" fontId="50" fillId="26" borderId="17" xfId="151" applyNumberFormat="1" applyFont="1" applyFill="1" applyBorder="1" applyAlignment="1">
      <alignment horizontal="right"/>
    </xf>
    <xf numFmtId="10" fontId="46" fillId="0" borderId="17" xfId="40" applyNumberFormat="1" applyFont="1" applyBorder="1" applyAlignment="1">
      <alignment horizontal="center"/>
    </xf>
    <xf numFmtId="10" fontId="46" fillId="0" borderId="18" xfId="40" applyNumberFormat="1" applyFont="1" applyBorder="1" applyAlignment="1">
      <alignment horizontal="center"/>
    </xf>
    <xf numFmtId="10" fontId="46" fillId="0" borderId="15" xfId="40" applyNumberFormat="1" applyFont="1" applyBorder="1" applyAlignment="1">
      <alignment horizontal="center"/>
    </xf>
    <xf numFmtId="10" fontId="46" fillId="0" borderId="10" xfId="40" applyNumberFormat="1" applyFont="1" applyBorder="1" applyAlignment="1">
      <alignment horizontal="center"/>
    </xf>
    <xf numFmtId="3" fontId="46" fillId="0" borderId="10" xfId="151" applyNumberFormat="1" applyFont="1" applyBorder="1" applyAlignment="1">
      <alignment horizontal="right" wrapText="1"/>
    </xf>
    <xf numFmtId="3" fontId="30" fillId="0" borderId="0" xfId="151" applyNumberFormat="1" applyFont="1" applyFill="1" applyBorder="1"/>
    <xf numFmtId="0" fontId="30" fillId="0" borderId="0" xfId="151" applyFont="1" applyFill="1" applyBorder="1"/>
    <xf numFmtId="3" fontId="65" fillId="0" borderId="0" xfId="206" applyNumberFormat="1" applyFont="1" applyFill="1" applyBorder="1" applyAlignment="1" applyProtection="1">
      <alignment horizontal="right" vertical="center"/>
    </xf>
    <xf numFmtId="0" fontId="65" fillId="0" borderId="0" xfId="204" applyFont="1" applyFill="1" applyBorder="1" applyAlignment="1">
      <alignment horizontal="left" vertical="center" indent="1"/>
    </xf>
    <xf numFmtId="4" fontId="51" fillId="0" borderId="0" xfId="206" applyNumberFormat="1" applyFont="1" applyBorder="1" applyAlignment="1" applyProtection="1">
      <alignment horizontal="right"/>
    </xf>
    <xf numFmtId="3" fontId="65" fillId="0" borderId="0" xfId="206" applyNumberFormat="1" applyFont="1" applyFill="1" applyBorder="1" applyAlignment="1" applyProtection="1">
      <alignment horizontal="right" vertical="center"/>
    </xf>
    <xf numFmtId="0" fontId="65" fillId="0" borderId="0" xfId="204" applyFont="1" applyFill="1" applyBorder="1" applyAlignment="1">
      <alignment horizontal="left" vertical="center" indent="1"/>
    </xf>
    <xf numFmtId="4" fontId="32" fillId="0" borderId="0" xfId="151" applyNumberFormat="1" applyFont="1" applyFill="1" applyBorder="1"/>
    <xf numFmtId="2" fontId="30" fillId="0" borderId="0" xfId="40" applyNumberFormat="1" applyFont="1"/>
    <xf numFmtId="3" fontId="46" fillId="24" borderId="21" xfId="151" applyNumberFormat="1" applyFont="1" applyFill="1" applyBorder="1" applyAlignment="1">
      <alignment horizontal="right"/>
    </xf>
    <xf numFmtId="3" fontId="46" fillId="24" borderId="24" xfId="151" applyNumberFormat="1" applyFont="1" applyFill="1" applyBorder="1" applyAlignment="1">
      <alignment horizontal="right"/>
    </xf>
    <xf numFmtId="0" fontId="37" fillId="0" borderId="14" xfId="40" applyFont="1" applyBorder="1" applyAlignment="1">
      <alignment horizontal="left"/>
    </xf>
    <xf numFmtId="0" fontId="37" fillId="0" borderId="16" xfId="40" applyFont="1" applyBorder="1" applyAlignment="1">
      <alignment horizontal="left"/>
    </xf>
    <xf numFmtId="0" fontId="46" fillId="0" borderId="14" xfId="40" applyFont="1" applyBorder="1"/>
    <xf numFmtId="0" fontId="55" fillId="0" borderId="19" xfId="40" applyFont="1" applyBorder="1" applyAlignment="1">
      <alignment horizontal="center"/>
    </xf>
    <xf numFmtId="0" fontId="55" fillId="0" borderId="20" xfId="40" applyFont="1" applyBorder="1" applyAlignment="1">
      <alignment horizontal="center"/>
    </xf>
    <xf numFmtId="0" fontId="55" fillId="0" borderId="21" xfId="40" applyFont="1" applyBorder="1" applyAlignment="1">
      <alignment horizontal="center"/>
    </xf>
    <xf numFmtId="10" fontId="46" fillId="0" borderId="10" xfId="151" applyNumberFormat="1" applyFont="1" applyBorder="1" applyAlignment="1">
      <alignment horizontal="center"/>
    </xf>
    <xf numFmtId="3" fontId="6" fillId="0" borderId="10" xfId="151" applyNumberFormat="1" applyFont="1" applyBorder="1" applyAlignment="1">
      <alignment horizontal="center" vertical="center"/>
    </xf>
    <xf numFmtId="0" fontId="31" fillId="0" borderId="19" xfId="151" applyFont="1" applyBorder="1" applyAlignment="1">
      <alignment horizontal="center"/>
    </xf>
    <xf numFmtId="0" fontId="31" fillId="0" borderId="20" xfId="151" applyFont="1" applyBorder="1" applyAlignment="1">
      <alignment horizontal="center"/>
    </xf>
    <xf numFmtId="0" fontId="31" fillId="0" borderId="21" xfId="151" applyFont="1" applyBorder="1" applyAlignment="1">
      <alignment horizontal="center"/>
    </xf>
    <xf numFmtId="0" fontId="38" fillId="25" borderId="12" xfId="151" applyFont="1" applyFill="1" applyBorder="1" applyAlignment="1">
      <alignment horizontal="center" vertical="center"/>
    </xf>
    <xf numFmtId="0" fontId="38" fillId="25" borderId="13" xfId="151" applyFont="1" applyFill="1" applyBorder="1" applyAlignment="1">
      <alignment horizontal="center" vertical="center"/>
    </xf>
    <xf numFmtId="0" fontId="38" fillId="25" borderId="11" xfId="151" applyFont="1" applyFill="1" applyBorder="1" applyAlignment="1">
      <alignment horizontal="center" vertical="center" wrapText="1"/>
    </xf>
    <xf numFmtId="0" fontId="38" fillId="25" borderId="14" xfId="151" applyFont="1" applyFill="1" applyBorder="1" applyAlignment="1">
      <alignment horizontal="center" vertical="center" wrapText="1"/>
    </xf>
    <xf numFmtId="0" fontId="36" fillId="25" borderId="10" xfId="151" applyFont="1" applyFill="1" applyBorder="1" applyAlignment="1">
      <alignment horizontal="center"/>
    </xf>
    <xf numFmtId="3" fontId="46" fillId="0" borderId="10" xfId="151" applyNumberFormat="1" applyFont="1" applyBorder="1" applyAlignment="1">
      <alignment horizontal="center"/>
    </xf>
    <xf numFmtId="0" fontId="33" fillId="0" borderId="19" xfId="151" applyFont="1" applyBorder="1" applyAlignment="1">
      <alignment horizontal="center"/>
    </xf>
    <xf numFmtId="0" fontId="33" fillId="0" borderId="20" xfId="151" applyFont="1" applyBorder="1" applyAlignment="1">
      <alignment horizontal="center"/>
    </xf>
    <xf numFmtId="0" fontId="33" fillId="0" borderId="21" xfId="151" applyFont="1" applyBorder="1" applyAlignment="1">
      <alignment horizontal="center"/>
    </xf>
    <xf numFmtId="0" fontId="54" fillId="25" borderId="10" xfId="151" applyFont="1" applyFill="1" applyBorder="1" applyAlignment="1">
      <alignment horizontal="center" vertical="center"/>
    </xf>
    <xf numFmtId="0" fontId="55" fillId="0" borderId="19" xfId="151" applyFont="1" applyBorder="1" applyAlignment="1">
      <alignment horizontal="center"/>
    </xf>
    <xf numFmtId="0" fontId="55" fillId="0" borderId="20" xfId="151" applyFont="1" applyBorder="1" applyAlignment="1">
      <alignment horizontal="center"/>
    </xf>
    <xf numFmtId="0" fontId="55" fillId="0" borderId="21" xfId="151" applyFont="1" applyBorder="1" applyAlignment="1">
      <alignment horizontal="center"/>
    </xf>
    <xf numFmtId="0" fontId="54" fillId="25" borderId="10" xfId="151" applyFont="1" applyFill="1" applyBorder="1" applyAlignment="1">
      <alignment horizontal="center"/>
    </xf>
  </cellXfs>
  <cellStyles count="24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23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24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2 2" xfId="228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60 2" xfId="230"/>
    <cellStyle name="Normal 161" xfId="214"/>
    <cellStyle name="Normal 161 2" xfId="232"/>
    <cellStyle name="Normal 162" xfId="216"/>
    <cellStyle name="Normal 162 2" xfId="234"/>
    <cellStyle name="Normal 163" xfId="218"/>
    <cellStyle name="Normal 163 2" xfId="237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rmalno 2" xfId="206"/>
    <cellStyle name="Normalno 2 2" xfId="221"/>
    <cellStyle name="Normalno 3" xfId="207"/>
    <cellStyle name="Note" xfId="198" builtinId="10" customBuiltin="1"/>
    <cellStyle name="Note 2" xfId="225"/>
    <cellStyle name="Obično 2" xfId="204"/>
    <cellStyle name="Obično 2 2" xfId="208"/>
    <cellStyle name="Obično 3" xfId="209"/>
    <cellStyle name="Obično 3 2" xfId="213"/>
    <cellStyle name="Obično 3 2 2" xfId="231"/>
    <cellStyle name="Obično 3 3" xfId="215"/>
    <cellStyle name="Obično 3 3 2" xfId="233"/>
    <cellStyle name="Obično 3 4" xfId="217"/>
    <cellStyle name="Obično 3 4 2" xfId="235"/>
    <cellStyle name="Obično 3 5" xfId="219"/>
    <cellStyle name="Obično 3 5 2" xfId="238"/>
    <cellStyle name="Obično 3 6" xfId="229"/>
    <cellStyle name="Obično 4" xfId="210"/>
    <cellStyle name="Obično 4 2" xfId="222"/>
    <cellStyle name="Obično_12a Izvjestaji drustava za osiguranje" xfId="211"/>
    <cellStyle name="Output" xfId="199" builtinId="21" customBuiltin="1"/>
    <cellStyle name="Output 2" xfId="226"/>
    <cellStyle name="Percent 2" xfId="220"/>
    <cellStyle name="Percent 2 2" xfId="236"/>
    <cellStyle name="Percent 3" xfId="239"/>
    <cellStyle name="Standard_0103_s Versicherung" xfId="200"/>
    <cellStyle name="Title" xfId="201" builtinId="15" customBuiltin="1"/>
    <cellStyle name="Total" xfId="202" builtinId="25" customBuiltin="1"/>
    <cellStyle name="Total 2" xfId="227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Udio!$B$6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Udio!$C$6:$D$6</c:f>
              <c:numCache>
                <c:formatCode>0.00%</c:formatCode>
                <c:ptCount val="2"/>
                <c:pt idx="0">
                  <c:v>0.42543721097367571</c:v>
                </c:pt>
                <c:pt idx="1">
                  <c:v>0.39544294040957406</c:v>
                </c:pt>
              </c:numCache>
            </c:numRef>
          </c:val>
        </c:ser>
        <c:ser>
          <c:idx val="1"/>
          <c:order val="1"/>
          <c:tx>
            <c:strRef>
              <c:f>Udio!$B$7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Udio!$C$7:$D$7</c:f>
              <c:numCache>
                <c:formatCode>0.00%</c:formatCode>
                <c:ptCount val="2"/>
                <c:pt idx="0">
                  <c:v>0.67714677050862615</c:v>
                </c:pt>
                <c:pt idx="1">
                  <c:v>0.65082061969072225</c:v>
                </c:pt>
              </c:numCache>
            </c:numRef>
          </c:val>
        </c:ser>
        <c:ser>
          <c:idx val="2"/>
          <c:order val="2"/>
          <c:tx>
            <c:strRef>
              <c:f>Udio!$B$8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Udio!$C$8:$D$8</c:f>
              <c:numCache>
                <c:formatCode>0.00%</c:formatCode>
                <c:ptCount val="2"/>
                <c:pt idx="0">
                  <c:v>9.3121102815713105E-2</c:v>
                </c:pt>
                <c:pt idx="1">
                  <c:v>8.4679051303602287E-2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096512"/>
        <c:axId val="87594496"/>
        <c:axId val="0"/>
      </c:bar3DChart>
      <c:catAx>
        <c:axId val="860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7594496"/>
        <c:crosses val="autoZero"/>
        <c:auto val="1"/>
        <c:lblAlgn val="ctr"/>
        <c:lblOffset val="100"/>
        <c:noMultiLvlLbl val="0"/>
      </c:catAx>
      <c:valAx>
        <c:axId val="875944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6096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'HHI - Životno'!$C$20:$D$20</c:f>
              <c:numCache>
                <c:formatCode>0.00%</c:formatCode>
                <c:ptCount val="2"/>
                <c:pt idx="0">
                  <c:v>0.76710361263024496</c:v>
                </c:pt>
                <c:pt idx="1">
                  <c:v>0.73010675013434667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793408"/>
        <c:axId val="86081920"/>
      </c:barChart>
      <c:lineChart>
        <c:grouping val="standard"/>
        <c:varyColors val="0"/>
        <c:ser>
          <c:idx val="1"/>
          <c:order val="1"/>
          <c:tx>
            <c:strRef>
              <c:f>'HHI - Životno'!$B$21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'HHI - Životno'!$C$21:$D$21</c:f>
              <c:numCache>
                <c:formatCode>#,##0</c:formatCode>
                <c:ptCount val="2"/>
                <c:pt idx="0">
                  <c:v>1702.0924670038146</c:v>
                </c:pt>
                <c:pt idx="1">
                  <c:v>1568.8318193176535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83456"/>
        <c:axId val="86084992"/>
      </c:lineChart>
      <c:catAx>
        <c:axId val="1277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6081920"/>
        <c:crosses val="autoZero"/>
        <c:auto val="1"/>
        <c:lblAlgn val="ctr"/>
        <c:lblOffset val="100"/>
        <c:noMultiLvlLbl val="0"/>
      </c:catAx>
      <c:valAx>
        <c:axId val="86081920"/>
        <c:scaling>
          <c:orientation val="minMax"/>
          <c:max val="0.90000000000001001"/>
          <c:min val="0.70000000000001006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7793408"/>
        <c:crosses val="autoZero"/>
        <c:crossBetween val="between"/>
      </c:valAx>
      <c:catAx>
        <c:axId val="8608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6084992"/>
        <c:crosses val="autoZero"/>
        <c:auto val="1"/>
        <c:lblAlgn val="ctr"/>
        <c:lblOffset val="100"/>
        <c:noMultiLvlLbl val="0"/>
      </c:catAx>
      <c:valAx>
        <c:axId val="86084992"/>
        <c:scaling>
          <c:orientation val="minMax"/>
          <c:max val="1750"/>
          <c:min val="1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608345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'HHI - Neživotno'!$C$37:$D$37</c:f>
              <c:numCache>
                <c:formatCode>0.00%</c:formatCode>
                <c:ptCount val="2"/>
                <c:pt idx="0">
                  <c:v>0.35486534281355903</c:v>
                </c:pt>
                <c:pt idx="1">
                  <c:v>0.35580134984771683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78880"/>
        <c:axId val="95158272"/>
      </c:barChart>
      <c:lineChart>
        <c:grouping val="stacked"/>
        <c:varyColors val="0"/>
        <c:ser>
          <c:idx val="1"/>
          <c:order val="1"/>
          <c:tx>
            <c:strRef>
              <c:f>'HHI - Neživotno'!$B$38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'HHI - Neživotno'!$C$38:$D$38</c:f>
              <c:numCache>
                <c:formatCode>#,##0</c:formatCode>
                <c:ptCount val="2"/>
                <c:pt idx="0">
                  <c:v>613.29434552818577</c:v>
                </c:pt>
                <c:pt idx="1">
                  <c:v>569.80019458467586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9808"/>
        <c:axId val="95161344"/>
      </c:lineChart>
      <c:catAx>
        <c:axId val="87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158272"/>
        <c:crossesAt val="0.35000000000000031"/>
        <c:auto val="1"/>
        <c:lblAlgn val="ctr"/>
        <c:lblOffset val="100"/>
        <c:noMultiLvlLbl val="0"/>
      </c:catAx>
      <c:valAx>
        <c:axId val="95158272"/>
        <c:scaling>
          <c:orientation val="minMax"/>
          <c:max val="0.37000000000000005"/>
          <c:min val="0.35000000000000003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7578880"/>
        <c:crosses val="autoZero"/>
        <c:crossBetween val="between"/>
      </c:valAx>
      <c:catAx>
        <c:axId val="9515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161344"/>
        <c:crosses val="autoZero"/>
        <c:auto val="1"/>
        <c:lblAlgn val="ctr"/>
        <c:lblOffset val="100"/>
        <c:noMultiLvlLbl val="0"/>
      </c:catAx>
      <c:valAx>
        <c:axId val="95161344"/>
        <c:scaling>
          <c:orientation val="minMax"/>
          <c:max val="700"/>
          <c:min val="4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15980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Ukupno'!$C$36:$E$36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'HHI - Ukupno'!$C$37:$D$37</c:f>
              <c:numCache>
                <c:formatCode>0.00%</c:formatCode>
                <c:ptCount val="2"/>
                <c:pt idx="0">
                  <c:v>0.34850454784018597</c:v>
                </c:pt>
                <c:pt idx="1">
                  <c:v>0.32276896458301563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287168"/>
        <c:axId val="95288704"/>
      </c:barChart>
      <c:lineChart>
        <c:grouping val="stacked"/>
        <c:varyColors val="0"/>
        <c:ser>
          <c:idx val="1"/>
          <c:order val="1"/>
          <c:tx>
            <c:strRef>
              <c:f>'HHI - Ukupno'!$B$38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Ukupno'!$C$36:$D$36</c:f>
              <c:strCache>
                <c:ptCount val="2"/>
                <c:pt idx="0">
                  <c:v>II K 2016.*</c:v>
                </c:pt>
                <c:pt idx="1">
                  <c:v>II K 2017.**</c:v>
                </c:pt>
              </c:strCache>
            </c:strRef>
          </c:cat>
          <c:val>
            <c:numRef>
              <c:f>'HHI - Ukupno'!$C$38:$D$38</c:f>
              <c:numCache>
                <c:formatCode>#,##0</c:formatCode>
                <c:ptCount val="2"/>
                <c:pt idx="0" formatCode="0">
                  <c:v>577.05138616466479</c:v>
                </c:pt>
                <c:pt idx="1">
                  <c:v>537.20972240342746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59968"/>
        <c:axId val="97061504"/>
      </c:lineChart>
      <c:catAx>
        <c:axId val="952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288704"/>
        <c:crossesAt val="0.30000000000000032"/>
        <c:auto val="1"/>
        <c:lblAlgn val="ctr"/>
        <c:lblOffset val="100"/>
        <c:noMultiLvlLbl val="0"/>
      </c:catAx>
      <c:valAx>
        <c:axId val="95288704"/>
        <c:scaling>
          <c:orientation val="minMax"/>
          <c:max val="0.5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287168"/>
        <c:crosses val="autoZero"/>
        <c:crossBetween val="between"/>
        <c:majorUnit val="0.05"/>
        <c:minorUnit val="1.0000000000000005E-2"/>
      </c:valAx>
      <c:catAx>
        <c:axId val="9705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061504"/>
        <c:crossesAt val="500"/>
        <c:auto val="1"/>
        <c:lblAlgn val="ctr"/>
        <c:lblOffset val="100"/>
        <c:noMultiLvlLbl val="0"/>
      </c:catAx>
      <c:valAx>
        <c:axId val="97061504"/>
        <c:scaling>
          <c:orientation val="minMax"/>
          <c:max val="650"/>
          <c:min val="50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05996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19050</xdr:rowOff>
    </xdr:from>
    <xdr:to>
      <xdr:col>3</xdr:col>
      <xdr:colOff>171450</xdr:colOff>
      <xdr:row>25</xdr:row>
      <xdr:rowOff>28575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</xdr:row>
      <xdr:rowOff>38099</xdr:rowOff>
    </xdr:from>
    <xdr:to>
      <xdr:col>5</xdr:col>
      <xdr:colOff>5002</xdr:colOff>
      <xdr:row>42</xdr:row>
      <xdr:rowOff>152399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4</xdr:col>
      <xdr:colOff>495300</xdr:colOff>
      <xdr:row>56</xdr:row>
      <xdr:rowOff>190500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40</xdr:row>
      <xdr:rowOff>19050</xdr:rowOff>
    </xdr:from>
    <xdr:to>
      <xdr:col>4</xdr:col>
      <xdr:colOff>495300</xdr:colOff>
      <xdr:row>57</xdr:row>
      <xdr:rowOff>9525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showGridLines="0" tabSelected="1" showRuler="0" view="pageLayout" zoomScaleNormal="100" workbookViewId="0">
      <selection activeCell="B3" sqref="B3:D3"/>
    </sheetView>
  </sheetViews>
  <sheetFormatPr defaultColWidth="10.42578125" defaultRowHeight="12.75" x14ac:dyDescent="0.2"/>
  <cols>
    <col min="1" max="1" width="3" style="1" customWidth="1"/>
    <col min="2" max="2" width="36.140625" style="1" customWidth="1"/>
    <col min="3" max="3" width="15.7109375" style="1" customWidth="1"/>
    <col min="4" max="4" width="16" style="1" customWidth="1"/>
    <col min="5" max="16384" width="10.42578125" style="1"/>
  </cols>
  <sheetData>
    <row r="3" spans="2:6" ht="15.75" x14ac:dyDescent="0.25">
      <c r="B3" s="150" t="s">
        <v>31</v>
      </c>
      <c r="C3" s="151"/>
      <c r="D3" s="152"/>
    </row>
    <row r="4" spans="2:6" ht="13.5" thickBot="1" x14ac:dyDescent="0.25"/>
    <row r="5" spans="2:6" ht="26.25" customHeight="1" x14ac:dyDescent="0.2">
      <c r="B5" s="22" t="s">
        <v>23</v>
      </c>
      <c r="C5" s="23" t="s">
        <v>32</v>
      </c>
      <c r="D5" s="24" t="s">
        <v>33</v>
      </c>
    </row>
    <row r="6" spans="2:6" ht="15" x14ac:dyDescent="0.25">
      <c r="B6" s="149" t="s">
        <v>40</v>
      </c>
      <c r="C6" s="134">
        <f>SUM('HHI - Ukupno'!D6:D10)/100</f>
        <v>0.42543721097367571</v>
      </c>
      <c r="D6" s="133">
        <f>('HHI - Ukupno'!G6+'HHI - Ukupno'!G7+'HHI - Ukupno'!G8+'HHI - Ukupno'!G9+'HHI - Ukupno'!G10)/100</f>
        <v>0.39544294040957406</v>
      </c>
      <c r="F6" s="144"/>
    </row>
    <row r="7" spans="2:6" ht="15" x14ac:dyDescent="0.25">
      <c r="B7" s="147" t="s">
        <v>41</v>
      </c>
      <c r="C7" s="134">
        <f>SUM('HHI - Ukupno'!D6:D15)/100</f>
        <v>0.67714677050862615</v>
      </c>
      <c r="D7" s="133">
        <f>SUM('HHI - Ukupno'!G6:G15)/100</f>
        <v>0.65082061969072225</v>
      </c>
    </row>
    <row r="8" spans="2:6" ht="15.75" thickBot="1" x14ac:dyDescent="0.3">
      <c r="B8" s="148" t="s">
        <v>22</v>
      </c>
      <c r="C8" s="131">
        <f>'HHI - Ukupno'!D7/100</f>
        <v>9.3121102815713105E-2</v>
      </c>
      <c r="D8" s="132">
        <f>'HHI - Ukupno'!G6/100</f>
        <v>8.4679051303602287E-2</v>
      </c>
    </row>
    <row r="28" spans="2:7" x14ac:dyDescent="0.2">
      <c r="B28" s="28" t="s">
        <v>42</v>
      </c>
      <c r="G28" s="25"/>
    </row>
    <row r="30" spans="2:7" x14ac:dyDescent="0.2">
      <c r="B30" s="28" t="s">
        <v>43</v>
      </c>
    </row>
  </sheetData>
  <mergeCells count="1">
    <mergeCell ref="B3:D3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7"/>
  <sheetViews>
    <sheetView showGridLines="0" showRuler="0" view="pageLayout" zoomScaleNormal="100" workbookViewId="0">
      <selection activeCell="B2" sqref="B2:H2"/>
    </sheetView>
  </sheetViews>
  <sheetFormatPr defaultColWidth="10.42578125" defaultRowHeight="12.75" x14ac:dyDescent="0.2"/>
  <cols>
    <col min="1" max="1" width="3.5703125" style="2" customWidth="1"/>
    <col min="2" max="2" width="29.42578125" style="2" customWidth="1"/>
    <col min="3" max="3" width="15.7109375" style="2" customWidth="1"/>
    <col min="4" max="4" width="8.28515625" style="2" customWidth="1"/>
    <col min="5" max="5" width="7.5703125" style="2" customWidth="1"/>
    <col min="6" max="6" width="15.7109375" style="2" customWidth="1"/>
    <col min="7" max="7" width="7.85546875" style="2" customWidth="1"/>
    <col min="8" max="8" width="7.5703125" style="2" customWidth="1"/>
    <col min="9" max="9" width="8.28515625" style="2" bestFit="1" customWidth="1"/>
    <col min="10" max="10" width="7.28515625" style="2" bestFit="1" customWidth="1"/>
    <col min="11" max="11" width="12.7109375" style="2" bestFit="1" customWidth="1"/>
    <col min="12" max="12" width="10.5703125" style="2" bestFit="1" customWidth="1"/>
    <col min="13" max="13" width="11.7109375" style="2" bestFit="1" customWidth="1"/>
    <col min="14" max="14" width="12.7109375" style="2" bestFit="1" customWidth="1"/>
    <col min="15" max="15" width="11.7109375" style="2" bestFit="1" customWidth="1"/>
    <col min="16" max="17" width="10.5703125" style="2" bestFit="1" customWidth="1"/>
    <col min="18" max="18" width="11.7109375" style="2" bestFit="1" customWidth="1"/>
    <col min="19" max="19" width="11.28515625" style="2" bestFit="1" customWidth="1"/>
    <col min="20" max="20" width="11.7109375" style="2" bestFit="1" customWidth="1"/>
    <col min="21" max="21" width="11.28515625" style="2" bestFit="1" customWidth="1"/>
    <col min="22" max="16384" width="10.42578125" style="2"/>
  </cols>
  <sheetData>
    <row r="1" spans="2:10" ht="15.75" customHeight="1" x14ac:dyDescent="0.2"/>
    <row r="2" spans="2:10" ht="15.75" x14ac:dyDescent="0.25">
      <c r="B2" s="155" t="s">
        <v>34</v>
      </c>
      <c r="C2" s="156"/>
      <c r="D2" s="156"/>
      <c r="E2" s="156"/>
      <c r="F2" s="156"/>
      <c r="G2" s="156"/>
      <c r="H2" s="157"/>
      <c r="I2" s="4"/>
    </row>
    <row r="3" spans="2:10" ht="16.5" thickBot="1" x14ac:dyDescent="0.3">
      <c r="B3" s="31"/>
      <c r="C3" s="4"/>
      <c r="D3" s="4"/>
      <c r="E3" s="4"/>
      <c r="F3" s="4"/>
      <c r="G3" s="4"/>
      <c r="H3" s="4"/>
      <c r="I3" s="4"/>
    </row>
    <row r="4" spans="2:10" ht="15.75" x14ac:dyDescent="0.25">
      <c r="B4" s="160" t="s">
        <v>44</v>
      </c>
      <c r="C4" s="158" t="s">
        <v>32</v>
      </c>
      <c r="D4" s="158"/>
      <c r="E4" s="158"/>
      <c r="F4" s="158" t="s">
        <v>33</v>
      </c>
      <c r="G4" s="158"/>
      <c r="H4" s="159"/>
      <c r="I4" s="4"/>
    </row>
    <row r="5" spans="2:10" ht="42" customHeight="1" x14ac:dyDescent="0.25">
      <c r="B5" s="161"/>
      <c r="C5" s="12" t="s">
        <v>45</v>
      </c>
      <c r="D5" s="12" t="s">
        <v>1</v>
      </c>
      <c r="E5" s="13" t="s">
        <v>0</v>
      </c>
      <c r="F5" s="12" t="s">
        <v>45</v>
      </c>
      <c r="G5" s="12" t="s">
        <v>1</v>
      </c>
      <c r="H5" s="14" t="s">
        <v>0</v>
      </c>
      <c r="I5" s="4"/>
    </row>
    <row r="6" spans="2:10" ht="15.75" x14ac:dyDescent="0.25">
      <c r="B6" s="34" t="s">
        <v>4</v>
      </c>
      <c r="C6" s="120">
        <v>15856.06076</v>
      </c>
      <c r="D6" s="53">
        <f t="shared" ref="D6:D15" si="0">C6/C$16*100</f>
        <v>25.381936011922846</v>
      </c>
      <c r="E6" s="54">
        <f>D6^2</f>
        <v>644.24267571334588</v>
      </c>
      <c r="F6" s="120">
        <v>15391.241979999999</v>
      </c>
      <c r="G6" s="15">
        <f t="shared" ref="G6:G15" si="1">F6/F$16*100</f>
        <v>22.2681483750113</v>
      </c>
      <c r="H6" s="16">
        <f>G6^2</f>
        <v>495.87043205151843</v>
      </c>
      <c r="I6" s="4"/>
      <c r="J6" s="28" t="s">
        <v>42</v>
      </c>
    </row>
    <row r="7" spans="2:10" ht="15.75" x14ac:dyDescent="0.25">
      <c r="B7" s="34" t="s">
        <v>3</v>
      </c>
      <c r="C7" s="120">
        <v>13456.022150000001</v>
      </c>
      <c r="D7" s="53">
        <f t="shared" si="0"/>
        <v>21.540021721404937</v>
      </c>
      <c r="E7" s="54">
        <f>D7^2</f>
        <v>463.97253575859651</v>
      </c>
      <c r="F7" s="121">
        <v>14569.151530000228</v>
      </c>
      <c r="G7" s="15">
        <f t="shared" si="1"/>
        <v>21.078742598527324</v>
      </c>
      <c r="H7" s="16">
        <f>G7^2</f>
        <v>444.31338953497044</v>
      </c>
      <c r="I7" s="4"/>
    </row>
    <row r="8" spans="2:10" ht="15.75" x14ac:dyDescent="0.25">
      <c r="B8" s="34" t="s">
        <v>5</v>
      </c>
      <c r="C8" s="120">
        <v>11544.2279</v>
      </c>
      <c r="D8" s="53">
        <f t="shared" si="0"/>
        <v>18.479675267393112</v>
      </c>
      <c r="E8" s="54">
        <f>D8^2</f>
        <v>341.49839798830072</v>
      </c>
      <c r="F8" s="120">
        <v>12796.276019999994</v>
      </c>
      <c r="G8" s="15">
        <f t="shared" si="1"/>
        <v>18.513734852017379</v>
      </c>
      <c r="H8" s="16">
        <f>G8^2</f>
        <v>342.75837817080293</v>
      </c>
      <c r="I8" s="4"/>
      <c r="J8" s="28" t="s">
        <v>43</v>
      </c>
    </row>
    <row r="9" spans="2:10" ht="15.75" x14ac:dyDescent="0.25">
      <c r="B9" s="35" t="s">
        <v>6</v>
      </c>
      <c r="C9" s="120">
        <v>7064.5470999999998</v>
      </c>
      <c r="D9" s="53">
        <f t="shared" si="0"/>
        <v>11.3087282623036</v>
      </c>
      <c r="E9" s="54">
        <f>D9^2</f>
        <v>127.88733491062419</v>
      </c>
      <c r="F9" s="120">
        <v>7706.66255</v>
      </c>
      <c r="G9" s="15">
        <f t="shared" si="1"/>
        <v>11.150049187878661</v>
      </c>
      <c r="H9" s="16">
        <f>G9^2</f>
        <v>124.32359689211358</v>
      </c>
      <c r="I9" s="4"/>
    </row>
    <row r="10" spans="2:10" ht="15.75" x14ac:dyDescent="0.25">
      <c r="B10" s="34" t="s">
        <v>8</v>
      </c>
      <c r="C10" s="135">
        <v>4958.5922099999998</v>
      </c>
      <c r="D10" s="17">
        <f t="shared" si="0"/>
        <v>7.9375749177842501</v>
      </c>
      <c r="E10" s="54">
        <f t="shared" ref="E10:E15" si="2">D10^2</f>
        <v>63.005095575437643</v>
      </c>
      <c r="F10" s="120">
        <v>5983.3266349999758</v>
      </c>
      <c r="G10" s="17">
        <f t="shared" si="1"/>
        <v>8.6567156476047131</v>
      </c>
      <c r="H10" s="16">
        <f t="shared" ref="H10:H15" si="3">G10^2</f>
        <v>74.938725803484289</v>
      </c>
      <c r="I10" s="4"/>
      <c r="J10" s="28"/>
    </row>
    <row r="11" spans="2:10" ht="15.75" x14ac:dyDescent="0.25">
      <c r="B11" s="34" t="s">
        <v>7</v>
      </c>
      <c r="C11" s="120">
        <v>3647.2893599999998</v>
      </c>
      <c r="D11" s="17">
        <f t="shared" si="0"/>
        <v>5.8384782042476875</v>
      </c>
      <c r="E11" s="54">
        <f t="shared" si="2"/>
        <v>34.087827741475301</v>
      </c>
      <c r="F11" s="120">
        <v>4308.2996399999993</v>
      </c>
      <c r="G11" s="17">
        <f t="shared" si="1"/>
        <v>6.2332757650222952</v>
      </c>
      <c r="H11" s="16">
        <f t="shared" si="3"/>
        <v>38.853726762814283</v>
      </c>
      <c r="I11" s="4"/>
    </row>
    <row r="12" spans="2:10" ht="15.75" x14ac:dyDescent="0.25">
      <c r="B12" s="43" t="s">
        <v>37</v>
      </c>
      <c r="C12" s="135">
        <v>1586.7181499999999</v>
      </c>
      <c r="D12" s="17">
        <f t="shared" si="0"/>
        <v>2.539973777967321</v>
      </c>
      <c r="E12" s="54">
        <f>D12^2</f>
        <v>6.4514667927615861</v>
      </c>
      <c r="F12" s="120">
        <v>3207.51296</v>
      </c>
      <c r="G12" s="17">
        <f t="shared" si="1"/>
        <v>4.6406504816742338</v>
      </c>
      <c r="H12" s="16">
        <f>G12^2</f>
        <v>21.535636893063298</v>
      </c>
      <c r="I12" s="4"/>
      <c r="J12" s="28"/>
    </row>
    <row r="13" spans="2:10" ht="15.75" x14ac:dyDescent="0.25">
      <c r="B13" s="34" t="s">
        <v>25</v>
      </c>
      <c r="C13" s="135">
        <v>2145.1662900000001</v>
      </c>
      <c r="D13" s="17">
        <f t="shared" si="0"/>
        <v>3.4339218505690141</v>
      </c>
      <c r="E13" s="54">
        <f t="shared" si="2"/>
        <v>11.791819275815323</v>
      </c>
      <c r="F13" s="120">
        <v>3066.2258600000005</v>
      </c>
      <c r="G13" s="17">
        <f t="shared" si="1"/>
        <v>4.4362353922121001</v>
      </c>
      <c r="H13" s="16">
        <f t="shared" si="3"/>
        <v>19.680184455115246</v>
      </c>
      <c r="I13" s="4"/>
    </row>
    <row r="14" spans="2:10" ht="15.75" x14ac:dyDescent="0.25">
      <c r="B14" s="34" t="s">
        <v>26</v>
      </c>
      <c r="C14" s="135">
        <v>1856.63777</v>
      </c>
      <c r="D14" s="17">
        <f t="shared" si="0"/>
        <v>2.9720535124550773</v>
      </c>
      <c r="E14" s="54">
        <f t="shared" si="2"/>
        <v>8.8331020808965626</v>
      </c>
      <c r="F14" s="120">
        <v>1733.9978100000001</v>
      </c>
      <c r="G14" s="17">
        <f t="shared" si="1"/>
        <v>2.5087592388710309</v>
      </c>
      <c r="H14" s="16">
        <f t="shared" si="3"/>
        <v>6.293872918620754</v>
      </c>
      <c r="I14" s="4"/>
      <c r="J14" s="28"/>
    </row>
    <row r="15" spans="2:10" ht="15.75" x14ac:dyDescent="0.25">
      <c r="B15" s="34" t="s">
        <v>9</v>
      </c>
      <c r="C15" s="135">
        <v>354.60172999999998</v>
      </c>
      <c r="D15" s="17">
        <f t="shared" si="0"/>
        <v>0.56763647395213068</v>
      </c>
      <c r="E15" s="54">
        <f t="shared" si="2"/>
        <v>0.32221116656080795</v>
      </c>
      <c r="F15" s="120">
        <v>355.04988000000003</v>
      </c>
      <c r="G15" s="17">
        <f t="shared" si="1"/>
        <v>0.51368846118095779</v>
      </c>
      <c r="H15" s="16">
        <f t="shared" si="3"/>
        <v>0.26387583515046037</v>
      </c>
      <c r="I15" s="4"/>
    </row>
    <row r="16" spans="2:10" ht="16.5" thickBot="1" x14ac:dyDescent="0.3">
      <c r="B16" s="18" t="s">
        <v>2</v>
      </c>
      <c r="C16" s="130">
        <f t="shared" ref="C16:H16" si="4">SUM(C6:C15)</f>
        <v>62469.863420000016</v>
      </c>
      <c r="D16" s="76">
        <f t="shared" si="4"/>
        <v>99.999999999999972</v>
      </c>
      <c r="E16" s="130">
        <f t="shared" si="4"/>
        <v>1702.0924670038146</v>
      </c>
      <c r="F16" s="130">
        <f t="shared" si="4"/>
        <v>69117.744865000204</v>
      </c>
      <c r="G16" s="19">
        <f t="shared" si="4"/>
        <v>100</v>
      </c>
      <c r="H16" s="26">
        <f t="shared" si="4"/>
        <v>1568.8318193176535</v>
      </c>
      <c r="I16" s="4"/>
    </row>
    <row r="17" spans="2:24" ht="15.75" x14ac:dyDescent="0.25">
      <c r="B17" s="4"/>
      <c r="C17" s="4"/>
      <c r="D17" s="4"/>
      <c r="E17" s="4"/>
      <c r="F17" s="4"/>
      <c r="G17" s="4"/>
      <c r="H17" s="4"/>
      <c r="I17" s="4"/>
    </row>
    <row r="18" spans="2:24" ht="15.75" x14ac:dyDescent="0.25">
      <c r="B18" s="5"/>
      <c r="D18" s="4"/>
      <c r="E18" s="4"/>
      <c r="F18" s="72"/>
      <c r="G18" s="4"/>
      <c r="H18" s="119"/>
      <c r="I18" s="4"/>
    </row>
    <row r="19" spans="2:24" ht="15.75" x14ac:dyDescent="0.25">
      <c r="B19" s="59"/>
      <c r="C19" s="60" t="s">
        <v>32</v>
      </c>
      <c r="D19" s="162" t="s">
        <v>33</v>
      </c>
      <c r="E19" s="162"/>
      <c r="F19" s="9"/>
      <c r="H19" s="4"/>
      <c r="J19" s="101"/>
      <c r="K19" s="139"/>
      <c r="L19" s="138"/>
      <c r="M19" s="138"/>
      <c r="N19" s="136"/>
      <c r="X19" s="4"/>
    </row>
    <row r="20" spans="2:24" ht="15.75" x14ac:dyDescent="0.25">
      <c r="B20" s="52" t="s">
        <v>24</v>
      </c>
      <c r="C20" s="129">
        <f>SUM(D6:D9)/100</f>
        <v>0.76710361263024496</v>
      </c>
      <c r="D20" s="153">
        <f>SUM(G6:G9)/100</f>
        <v>0.73010675013434667</v>
      </c>
      <c r="E20" s="153"/>
      <c r="F20" s="9"/>
      <c r="G20" s="56"/>
      <c r="H20" s="4"/>
      <c r="I20" s="95"/>
      <c r="J20" s="101"/>
      <c r="K20" s="139"/>
      <c r="L20" s="138"/>
      <c r="M20" s="138"/>
      <c r="N20" s="136"/>
      <c r="O20" s="96"/>
      <c r="P20" s="96"/>
      <c r="Q20" s="96"/>
      <c r="R20" s="97"/>
      <c r="S20" s="98"/>
      <c r="T20" s="99"/>
      <c r="U20" s="98"/>
      <c r="X20" s="4"/>
    </row>
    <row r="21" spans="2:24" ht="15.75" x14ac:dyDescent="0.25">
      <c r="B21" s="52" t="s">
        <v>0</v>
      </c>
      <c r="C21" s="62">
        <f>E16</f>
        <v>1702.0924670038146</v>
      </c>
      <c r="D21" s="154">
        <f>H16</f>
        <v>1568.8318193176535</v>
      </c>
      <c r="E21" s="154"/>
      <c r="F21" s="57"/>
      <c r="G21" s="57"/>
      <c r="H21" s="28"/>
      <c r="I21" s="95"/>
      <c r="J21" s="101"/>
      <c r="K21" s="139"/>
      <c r="L21" s="138"/>
      <c r="M21" s="138"/>
      <c r="N21" s="136"/>
      <c r="O21" s="96"/>
      <c r="P21" s="96"/>
      <c r="Q21" s="96"/>
      <c r="R21" s="97"/>
      <c r="S21" s="98"/>
      <c r="T21" s="99"/>
      <c r="U21" s="98"/>
      <c r="X21" s="4"/>
    </row>
    <row r="22" spans="2:24" ht="13.5" x14ac:dyDescent="0.25">
      <c r="I22" s="95"/>
      <c r="J22" s="100"/>
      <c r="K22" s="139"/>
      <c r="L22" s="138"/>
      <c r="M22" s="138"/>
      <c r="N22" s="136"/>
      <c r="O22" s="96"/>
      <c r="P22" s="96"/>
      <c r="Q22" s="96"/>
      <c r="R22" s="97"/>
      <c r="S22" s="98"/>
      <c r="T22" s="99"/>
      <c r="U22" s="98"/>
    </row>
    <row r="23" spans="2:24" ht="13.5" x14ac:dyDescent="0.25">
      <c r="I23" s="95"/>
      <c r="J23" s="100"/>
      <c r="K23" s="139"/>
      <c r="L23" s="138"/>
      <c r="M23" s="138"/>
      <c r="N23" s="136"/>
      <c r="O23" s="96"/>
      <c r="P23" s="96"/>
      <c r="Q23" s="96"/>
      <c r="R23" s="97"/>
      <c r="S23" s="98"/>
      <c r="T23" s="99"/>
      <c r="U23" s="98"/>
      <c r="X23" s="33"/>
    </row>
    <row r="24" spans="2:24" ht="13.5" x14ac:dyDescent="0.25">
      <c r="I24" s="95"/>
      <c r="J24" s="100"/>
      <c r="K24" s="139"/>
      <c r="L24" s="138"/>
      <c r="M24" s="138"/>
      <c r="N24" s="136"/>
      <c r="O24" s="96"/>
      <c r="P24" s="96"/>
      <c r="Q24" s="96"/>
      <c r="R24" s="97"/>
      <c r="S24" s="98"/>
      <c r="T24" s="99"/>
      <c r="U24" s="98"/>
    </row>
    <row r="25" spans="2:24" ht="13.5" x14ac:dyDescent="0.25">
      <c r="F25" s="9"/>
      <c r="I25" s="95"/>
      <c r="J25" s="100"/>
      <c r="K25" s="139"/>
      <c r="L25" s="138"/>
      <c r="M25" s="138"/>
      <c r="N25" s="136"/>
      <c r="O25" s="96"/>
      <c r="P25" s="96"/>
      <c r="Q25" s="96"/>
      <c r="R25" s="97"/>
      <c r="S25" s="98"/>
      <c r="T25" s="99"/>
      <c r="U25" s="98"/>
    </row>
    <row r="26" spans="2:24" ht="13.5" x14ac:dyDescent="0.25">
      <c r="F26" s="9"/>
      <c r="I26" s="95"/>
      <c r="J26" s="100"/>
      <c r="K26" s="139"/>
      <c r="L26" s="138"/>
      <c r="M26" s="138"/>
      <c r="N26" s="136"/>
      <c r="O26" s="96"/>
      <c r="P26" s="96"/>
      <c r="Q26" s="96"/>
      <c r="R26" s="97"/>
      <c r="S26" s="98"/>
      <c r="T26" s="99"/>
      <c r="U26" s="98"/>
    </row>
    <row r="27" spans="2:24" ht="13.5" x14ac:dyDescent="0.25">
      <c r="F27" s="9"/>
      <c r="I27" s="95"/>
      <c r="J27" s="100"/>
      <c r="K27" s="139"/>
      <c r="L27" s="138"/>
      <c r="M27" s="138"/>
      <c r="N27" s="136"/>
      <c r="O27" s="96"/>
      <c r="P27" s="96"/>
      <c r="Q27" s="96"/>
      <c r="R27" s="97"/>
      <c r="S27" s="98"/>
      <c r="T27" s="99"/>
      <c r="U27" s="98"/>
    </row>
    <row r="28" spans="2:24" ht="13.5" x14ac:dyDescent="0.25">
      <c r="F28" s="9"/>
      <c r="I28" s="95"/>
      <c r="J28" s="100"/>
      <c r="K28" s="139"/>
      <c r="L28" s="138"/>
      <c r="M28" s="138"/>
      <c r="N28" s="136"/>
      <c r="O28" s="96"/>
      <c r="P28" s="96"/>
      <c r="Q28" s="96"/>
      <c r="R28" s="97"/>
      <c r="S28" s="98"/>
      <c r="T28" s="99"/>
      <c r="U28" s="98"/>
    </row>
    <row r="29" spans="2:24" ht="13.5" x14ac:dyDescent="0.25">
      <c r="F29" s="9"/>
      <c r="I29" s="95"/>
      <c r="J29" s="100"/>
      <c r="K29" s="139"/>
      <c r="L29" s="138"/>
      <c r="M29" s="138"/>
      <c r="N29" s="136"/>
      <c r="O29" s="96"/>
      <c r="P29" s="96"/>
      <c r="Q29" s="96"/>
      <c r="R29" s="97"/>
      <c r="S29" s="98"/>
      <c r="T29" s="99"/>
      <c r="U29" s="98"/>
    </row>
    <row r="30" spans="2:24" ht="13.5" x14ac:dyDescent="0.25">
      <c r="F30" s="9"/>
      <c r="I30" s="95"/>
      <c r="J30" s="100"/>
      <c r="K30" s="139"/>
      <c r="L30" s="138"/>
      <c r="M30" s="138"/>
      <c r="N30" s="136"/>
      <c r="O30" s="96"/>
      <c r="P30" s="96"/>
      <c r="Q30" s="96"/>
      <c r="R30" s="97"/>
      <c r="S30" s="98"/>
      <c r="T30" s="99"/>
      <c r="U30" s="98"/>
    </row>
    <row r="31" spans="2:24" ht="13.5" x14ac:dyDescent="0.25">
      <c r="F31" s="10"/>
      <c r="I31" s="95"/>
      <c r="J31" s="100"/>
      <c r="K31" s="139"/>
      <c r="L31" s="138"/>
      <c r="M31" s="138"/>
      <c r="N31" s="136"/>
      <c r="O31" s="96"/>
      <c r="P31" s="96"/>
      <c r="Q31" s="96"/>
      <c r="R31" s="97"/>
      <c r="S31" s="98"/>
      <c r="T31" s="99"/>
      <c r="U31" s="98"/>
    </row>
    <row r="32" spans="2:24" x14ac:dyDescent="0.2">
      <c r="I32" s="33"/>
      <c r="K32" s="137"/>
      <c r="L32" s="137"/>
      <c r="M32" s="137"/>
      <c r="N32" s="136"/>
    </row>
    <row r="33" spans="9:11" x14ac:dyDescent="0.2">
      <c r="I33" s="33"/>
    </row>
    <row r="36" spans="9:11" x14ac:dyDescent="0.2">
      <c r="I36" s="3"/>
    </row>
    <row r="37" spans="9:11" x14ac:dyDescent="0.2">
      <c r="I37" s="3"/>
    </row>
    <row r="38" spans="9:11" x14ac:dyDescent="0.2">
      <c r="I38" s="55"/>
    </row>
    <row r="47" spans="9:11" x14ac:dyDescent="0.2">
      <c r="K47" s="84"/>
    </row>
  </sheetData>
  <mergeCells count="7">
    <mergeCell ref="D20:E20"/>
    <mergeCell ref="D21:E21"/>
    <mergeCell ref="B2:H2"/>
    <mergeCell ref="F4:H4"/>
    <mergeCell ref="B4:B5"/>
    <mergeCell ref="C4:E4"/>
    <mergeCell ref="D19:E19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scale="85" orientation="landscape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2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5.7109375" style="4" customWidth="1"/>
    <col min="4" max="4" width="7.85546875" style="4" customWidth="1"/>
    <col min="5" max="5" width="7.5703125" style="4" customWidth="1"/>
    <col min="6" max="6" width="15.7109375" style="4" customWidth="1"/>
    <col min="7" max="7" width="7.85546875" style="4" customWidth="1"/>
    <col min="8" max="8" width="7.5703125" style="4" customWidth="1"/>
    <col min="9" max="9" width="8.42578125" style="4" bestFit="1" customWidth="1"/>
    <col min="10" max="10" width="9" style="4" bestFit="1" customWidth="1"/>
    <col min="11" max="11" width="4.5703125" style="4" bestFit="1" customWidth="1"/>
    <col min="12" max="12" width="13.85546875" style="4" bestFit="1" customWidth="1"/>
    <col min="13" max="13" width="14" style="4" bestFit="1" customWidth="1"/>
    <col min="14" max="15" width="15.5703125" style="4" bestFit="1" customWidth="1"/>
    <col min="16" max="16" width="12.7109375" style="4" bestFit="1" customWidth="1"/>
    <col min="17" max="17" width="11.7109375" style="4" bestFit="1" customWidth="1"/>
    <col min="18" max="19" width="10.5703125" style="4" bestFit="1" customWidth="1"/>
    <col min="20" max="20" width="11.7109375" style="4" bestFit="1" customWidth="1"/>
    <col min="21" max="21" width="13.140625" style="4" bestFit="1" customWidth="1"/>
    <col min="22" max="22" width="11.7109375" style="4" bestFit="1" customWidth="1"/>
    <col min="23" max="23" width="13" style="4" bestFit="1" customWidth="1"/>
    <col min="24" max="24" width="13.85546875" style="4" bestFit="1" customWidth="1"/>
    <col min="25" max="25" width="14.28515625" style="4" bestFit="1" customWidth="1"/>
    <col min="26" max="26" width="15.42578125" style="4" bestFit="1" customWidth="1"/>
    <col min="27" max="16384" width="10.42578125" style="4"/>
  </cols>
  <sheetData>
    <row r="1" spans="2:26" ht="15.75" customHeight="1" x14ac:dyDescent="0.25"/>
    <row r="2" spans="2:26" x14ac:dyDescent="0.25">
      <c r="B2" s="164" t="s">
        <v>35</v>
      </c>
      <c r="C2" s="165"/>
      <c r="D2" s="165"/>
      <c r="E2" s="165"/>
      <c r="F2" s="165"/>
      <c r="G2" s="165"/>
      <c r="H2" s="166"/>
    </row>
    <row r="3" spans="2:26" ht="16.5" thickBot="1" x14ac:dyDescent="0.3">
      <c r="B3" s="49"/>
    </row>
    <row r="4" spans="2:26" x14ac:dyDescent="0.25">
      <c r="B4" s="160" t="s">
        <v>44</v>
      </c>
      <c r="C4" s="158" t="s">
        <v>32</v>
      </c>
      <c r="D4" s="158"/>
      <c r="E4" s="158"/>
      <c r="F4" s="158" t="s">
        <v>33</v>
      </c>
      <c r="G4" s="158"/>
      <c r="H4" s="159"/>
    </row>
    <row r="5" spans="2:26" ht="42" customHeight="1" x14ac:dyDescent="0.25">
      <c r="B5" s="161"/>
      <c r="C5" s="12" t="s">
        <v>45</v>
      </c>
      <c r="D5" s="12" t="s">
        <v>1</v>
      </c>
      <c r="E5" s="13" t="s">
        <v>0</v>
      </c>
      <c r="F5" s="12" t="s">
        <v>45</v>
      </c>
      <c r="G5" s="12" t="s">
        <v>1</v>
      </c>
      <c r="H5" s="14" t="s">
        <v>0</v>
      </c>
    </row>
    <row r="6" spans="2:26" x14ac:dyDescent="0.25">
      <c r="B6" s="36" t="s">
        <v>10</v>
      </c>
      <c r="C6" s="88">
        <v>27017.487190000003</v>
      </c>
      <c r="D6" s="53">
        <f t="shared" ref="D6:D13" si="0">C6/C$33*100</f>
        <v>10.528114376176379</v>
      </c>
      <c r="E6" s="74">
        <f>D6^2</f>
        <v>110.84119231785175</v>
      </c>
      <c r="F6" s="114">
        <v>27863.648330000004</v>
      </c>
      <c r="G6" s="53">
        <f t="shared" ref="G6:G32" si="1">F6/F$33*100</f>
        <v>10.097141450071019</v>
      </c>
      <c r="H6" s="122">
        <f>G6^2</f>
        <v>101.95226546274229</v>
      </c>
      <c r="J6" s="28" t="s">
        <v>42</v>
      </c>
      <c r="O6" s="124"/>
      <c r="P6" s="124"/>
      <c r="Q6" s="124"/>
      <c r="R6" s="125"/>
      <c r="S6" s="124"/>
      <c r="T6" s="124"/>
      <c r="U6" s="124"/>
      <c r="V6" s="125"/>
      <c r="W6" s="126"/>
      <c r="X6" s="127"/>
      <c r="Y6" s="50"/>
      <c r="Z6" s="51"/>
    </row>
    <row r="7" spans="2:26" x14ac:dyDescent="0.25">
      <c r="B7" s="36" t="s">
        <v>26</v>
      </c>
      <c r="C7" s="88">
        <v>27521.950799999999</v>
      </c>
      <c r="D7" s="53">
        <f t="shared" si="0"/>
        <v>10.724692634818602</v>
      </c>
      <c r="E7" s="74">
        <f>D7^2</f>
        <v>115.01903211133238</v>
      </c>
      <c r="F7" s="114">
        <v>27486.503324000005</v>
      </c>
      <c r="G7" s="53">
        <f t="shared" si="1"/>
        <v>9.9604728262185631</v>
      </c>
      <c r="H7" s="122">
        <f>G7^2</f>
        <v>99.211018921838416</v>
      </c>
      <c r="O7" s="124"/>
      <c r="P7" s="124"/>
      <c r="Q7" s="124"/>
      <c r="R7" s="125"/>
      <c r="S7" s="124"/>
      <c r="T7" s="124"/>
      <c r="U7" s="124"/>
      <c r="V7" s="125"/>
      <c r="W7" s="126"/>
      <c r="X7" s="127"/>
      <c r="Y7" s="50"/>
      <c r="Z7" s="51"/>
    </row>
    <row r="8" spans="2:26" x14ac:dyDescent="0.25">
      <c r="B8" s="36" t="s">
        <v>25</v>
      </c>
      <c r="C8" s="88">
        <v>22390.404829999999</v>
      </c>
      <c r="D8" s="53">
        <f t="shared" si="0"/>
        <v>8.7250432033657983</v>
      </c>
      <c r="E8" s="74">
        <f t="shared" ref="E8:E31" si="2">D8^2</f>
        <v>76.126378900599718</v>
      </c>
      <c r="F8" s="114">
        <v>22065.730090000001</v>
      </c>
      <c r="G8" s="53">
        <f t="shared" si="1"/>
        <v>7.9961100312170892</v>
      </c>
      <c r="H8" s="122">
        <f t="shared" ref="H8:H31" si="3">G8^2</f>
        <v>63.93777563133056</v>
      </c>
      <c r="J8" s="28" t="s">
        <v>43</v>
      </c>
      <c r="O8" s="124"/>
      <c r="P8" s="124"/>
      <c r="Q8" s="124"/>
      <c r="R8" s="125"/>
      <c r="S8" s="124"/>
      <c r="T8" s="124"/>
      <c r="U8" s="124"/>
      <c r="V8" s="125"/>
      <c r="W8" s="126"/>
      <c r="X8" s="127"/>
      <c r="Y8" s="50"/>
      <c r="Z8" s="51"/>
    </row>
    <row r="9" spans="2:26" x14ac:dyDescent="0.25">
      <c r="B9" s="36" t="s">
        <v>7</v>
      </c>
      <c r="C9" s="88">
        <v>20732.86232</v>
      </c>
      <c r="D9" s="53">
        <f t="shared" si="0"/>
        <v>8.0791357210773054</v>
      </c>
      <c r="E9" s="74">
        <f>D9^2</f>
        <v>65.272433999587307</v>
      </c>
      <c r="F9" s="114">
        <v>20769.567439999999</v>
      </c>
      <c r="G9" s="53">
        <f t="shared" si="1"/>
        <v>7.5264106772650106</v>
      </c>
      <c r="H9" s="122">
        <f t="shared" ref="H9:H13" si="4">G9^2</f>
        <v>56.646857682848754</v>
      </c>
      <c r="J9" s="28"/>
      <c r="O9" s="124"/>
      <c r="P9" s="124"/>
      <c r="Q9" s="124"/>
      <c r="R9" s="125"/>
      <c r="S9" s="124"/>
      <c r="T9" s="124"/>
      <c r="U9" s="124"/>
      <c r="V9" s="125"/>
      <c r="W9" s="126"/>
      <c r="X9" s="127"/>
      <c r="Y9" s="50"/>
      <c r="Z9" s="51"/>
    </row>
    <row r="10" spans="2:26" x14ac:dyDescent="0.25">
      <c r="B10" s="36" t="s">
        <v>8</v>
      </c>
      <c r="C10" s="88">
        <v>16545.635910000001</v>
      </c>
      <c r="D10" s="75">
        <f t="shared" si="0"/>
        <v>6.4474666375163787</v>
      </c>
      <c r="E10" s="74">
        <f>D10^2</f>
        <v>41.569826041886756</v>
      </c>
      <c r="F10" s="114">
        <v>16639.173939999997</v>
      </c>
      <c r="G10" s="75">
        <f t="shared" si="1"/>
        <v>6.0296516412614176</v>
      </c>
      <c r="H10" s="122">
        <f>G10^2</f>
        <v>36.356698914966508</v>
      </c>
      <c r="J10" s="28" t="s">
        <v>46</v>
      </c>
      <c r="L10" s="115"/>
      <c r="O10" s="124"/>
      <c r="P10" s="124"/>
      <c r="Q10" s="124"/>
      <c r="R10" s="125"/>
      <c r="S10" s="124"/>
      <c r="T10" s="124"/>
      <c r="U10" s="124"/>
      <c r="V10" s="125"/>
      <c r="W10" s="126"/>
      <c r="X10" s="127"/>
      <c r="Y10" s="50"/>
      <c r="Z10" s="51"/>
    </row>
    <row r="11" spans="2:26" x14ac:dyDescent="0.25">
      <c r="B11" s="44" t="s">
        <v>37</v>
      </c>
      <c r="C11" s="89">
        <v>14136.51067</v>
      </c>
      <c r="D11" s="75">
        <f t="shared" si="0"/>
        <v>5.5086840669951203</v>
      </c>
      <c r="E11" s="74">
        <f t="shared" si="2"/>
        <v>30.3456001499659</v>
      </c>
      <c r="F11" s="145">
        <f>15183420.76/1000</f>
        <v>15183.420759999999</v>
      </c>
      <c r="G11" s="75">
        <f t="shared" si="1"/>
        <v>5.5021203718179716</v>
      </c>
      <c r="H11" s="122">
        <f t="shared" si="4"/>
        <v>30.273328585974333</v>
      </c>
      <c r="O11" s="124"/>
      <c r="P11" s="124"/>
      <c r="Q11" s="124"/>
      <c r="R11" s="125"/>
      <c r="S11" s="124"/>
      <c r="T11" s="124"/>
      <c r="U11" s="124"/>
      <c r="V11" s="125"/>
      <c r="W11" s="126"/>
      <c r="X11" s="127"/>
      <c r="Y11" s="50"/>
      <c r="Z11" s="51"/>
    </row>
    <row r="12" spans="2:26" x14ac:dyDescent="0.25">
      <c r="B12" s="37" t="s">
        <v>4</v>
      </c>
      <c r="C12" s="89">
        <v>13654.247589999999</v>
      </c>
      <c r="D12" s="75">
        <f t="shared" si="0"/>
        <v>5.3207568615544014</v>
      </c>
      <c r="E12" s="74">
        <f>D12^2</f>
        <v>28.310453579778244</v>
      </c>
      <c r="F12" s="114">
        <v>13771.686149999998</v>
      </c>
      <c r="G12" s="75">
        <f t="shared" si="1"/>
        <v>4.9905404136477607</v>
      </c>
      <c r="H12" s="122">
        <f t="shared" si="4"/>
        <v>24.905493620251562</v>
      </c>
      <c r="J12" s="28" t="s">
        <v>49</v>
      </c>
      <c r="K12" s="107"/>
      <c r="L12" s="116"/>
      <c r="M12" s="108"/>
      <c r="N12" s="108"/>
      <c r="O12" s="124"/>
      <c r="P12" s="124"/>
      <c r="Q12" s="124"/>
      <c r="R12" s="125"/>
      <c r="S12" s="124"/>
      <c r="T12" s="124"/>
      <c r="U12" s="124"/>
      <c r="V12" s="125"/>
      <c r="W12" s="126"/>
      <c r="X12" s="127"/>
      <c r="Y12" s="50"/>
      <c r="Z12" s="51"/>
    </row>
    <row r="13" spans="2:26" x14ac:dyDescent="0.25">
      <c r="B13" s="36" t="s">
        <v>12</v>
      </c>
      <c r="C13" s="89">
        <v>12951.07163</v>
      </c>
      <c r="D13" s="75">
        <f t="shared" si="0"/>
        <v>5.0467448158968864</v>
      </c>
      <c r="E13" s="74">
        <f t="shared" si="2"/>
        <v>25.469633236782098</v>
      </c>
      <c r="F13" s="145">
        <f>13145539.04/1000</f>
        <v>13145.53904</v>
      </c>
      <c r="G13" s="75">
        <f t="shared" si="1"/>
        <v>4.7636391886772991</v>
      </c>
      <c r="H13" s="122">
        <f t="shared" si="4"/>
        <v>22.692258319902116</v>
      </c>
      <c r="L13" s="115"/>
      <c r="O13" s="124"/>
      <c r="P13" s="124"/>
      <c r="Q13" s="124"/>
      <c r="R13" s="125"/>
      <c r="S13" s="124"/>
      <c r="T13" s="124"/>
      <c r="U13" s="124"/>
      <c r="V13" s="125"/>
      <c r="W13" s="126"/>
      <c r="X13" s="127"/>
      <c r="Y13" s="50"/>
      <c r="Z13" s="51"/>
    </row>
    <row r="14" spans="2:26" x14ac:dyDescent="0.25">
      <c r="B14" s="36" t="s">
        <v>38</v>
      </c>
      <c r="C14" s="89" t="s">
        <v>28</v>
      </c>
      <c r="D14" s="75" t="s">
        <v>28</v>
      </c>
      <c r="E14" s="74" t="s">
        <v>28</v>
      </c>
      <c r="F14" s="114">
        <v>12160.366779999998</v>
      </c>
      <c r="G14" s="75">
        <f t="shared" si="1"/>
        <v>4.4066355564143969</v>
      </c>
      <c r="H14" s="122">
        <f t="shared" ref="H14:H15" si="5">G14^2</f>
        <v>19.41843692705562</v>
      </c>
      <c r="J14" s="28" t="s">
        <v>47</v>
      </c>
      <c r="O14" s="124"/>
      <c r="P14" s="124"/>
      <c r="Q14" s="124"/>
      <c r="R14" s="125"/>
      <c r="S14" s="124"/>
      <c r="T14" s="124"/>
      <c r="U14" s="124"/>
      <c r="V14" s="125"/>
      <c r="W14" s="126"/>
      <c r="X14" s="127"/>
      <c r="Y14" s="140"/>
      <c r="Z14" s="51"/>
    </row>
    <row r="15" spans="2:26" x14ac:dyDescent="0.25">
      <c r="B15" s="36" t="s">
        <v>16</v>
      </c>
      <c r="C15" s="89">
        <v>10138.971630000004</v>
      </c>
      <c r="D15" s="75">
        <f t="shared" ref="D15:D26" si="6">C15/C$33*100</f>
        <v>3.9509319362963113</v>
      </c>
      <c r="E15" s="74">
        <f>D15^2</f>
        <v>15.60986316524612</v>
      </c>
      <c r="F15" s="89">
        <v>11710.012888095243</v>
      </c>
      <c r="G15" s="75">
        <f t="shared" si="1"/>
        <v>4.2434377262057668</v>
      </c>
      <c r="H15" s="122">
        <f t="shared" si="5"/>
        <v>18.006763736186368</v>
      </c>
      <c r="K15" s="107"/>
      <c r="L15" s="111"/>
      <c r="M15" s="108"/>
      <c r="N15" s="108"/>
      <c r="O15" s="124"/>
      <c r="P15" s="124"/>
      <c r="Q15" s="124"/>
      <c r="R15" s="125"/>
      <c r="S15" s="124"/>
      <c r="T15" s="124"/>
      <c r="U15" s="124"/>
      <c r="V15" s="125"/>
      <c r="W15" s="126"/>
      <c r="X15" s="127"/>
      <c r="Y15" s="7"/>
      <c r="Z15" s="7"/>
    </row>
    <row r="16" spans="2:26" x14ac:dyDescent="0.25">
      <c r="B16" s="36" t="s">
        <v>9</v>
      </c>
      <c r="C16" s="89">
        <v>10279.51419</v>
      </c>
      <c r="D16" s="75">
        <f t="shared" si="6"/>
        <v>4.0056982487958779</v>
      </c>
      <c r="E16" s="74">
        <f t="shared" si="2"/>
        <v>16.045618460406363</v>
      </c>
      <c r="F16" s="145">
        <f>11468581.63/1000</f>
        <v>11468.581630000001</v>
      </c>
      <c r="G16" s="75">
        <f t="shared" si="1"/>
        <v>4.1559486244706001</v>
      </c>
      <c r="H16" s="122">
        <f t="shared" si="3"/>
        <v>17.271908969239075</v>
      </c>
      <c r="J16" s="28" t="s">
        <v>48</v>
      </c>
      <c r="K16" s="107"/>
      <c r="L16" s="111"/>
      <c r="M16" s="108"/>
      <c r="N16" s="108"/>
      <c r="O16" s="124"/>
      <c r="P16" s="124"/>
      <c r="Q16" s="124"/>
      <c r="R16" s="125"/>
      <c r="S16" s="124"/>
      <c r="T16" s="124"/>
      <c r="U16" s="124"/>
      <c r="V16" s="125"/>
      <c r="W16" s="126"/>
      <c r="X16" s="127"/>
      <c r="Y16" s="50"/>
      <c r="Z16" s="51"/>
    </row>
    <row r="17" spans="2:26" x14ac:dyDescent="0.25">
      <c r="B17" s="36" t="s">
        <v>11</v>
      </c>
      <c r="C17" s="89">
        <v>12233.650989999998</v>
      </c>
      <c r="D17" s="75">
        <f t="shared" si="6"/>
        <v>4.7671819349882094</v>
      </c>
      <c r="E17" s="74">
        <f>D17^2</f>
        <v>22.72602360127793</v>
      </c>
      <c r="F17" s="114">
        <v>9427.7687399999977</v>
      </c>
      <c r="G17" s="75">
        <f t="shared" si="1"/>
        <v>3.4164052531428784</v>
      </c>
      <c r="H17" s="122">
        <f>G17^2</f>
        <v>11.671824853702255</v>
      </c>
      <c r="J17" s="28"/>
      <c r="O17" s="124"/>
      <c r="P17" s="124"/>
      <c r="Q17" s="124"/>
      <c r="R17" s="125"/>
      <c r="S17" s="124"/>
      <c r="T17" s="124"/>
      <c r="U17" s="124"/>
      <c r="V17" s="125"/>
      <c r="W17" s="126"/>
      <c r="X17" s="127"/>
      <c r="Y17" s="50"/>
      <c r="Z17" s="51"/>
    </row>
    <row r="18" spans="2:26" x14ac:dyDescent="0.25">
      <c r="B18" s="36" t="s">
        <v>13</v>
      </c>
      <c r="C18" s="89">
        <v>9871.3806400000012</v>
      </c>
      <c r="D18" s="75">
        <f t="shared" si="6"/>
        <v>3.8466576738920324</v>
      </c>
      <c r="E18" s="74">
        <f>D18^2</f>
        <v>14.796775260112462</v>
      </c>
      <c r="F18" s="114">
        <v>9418.9430499999999</v>
      </c>
      <c r="G18" s="75">
        <f t="shared" si="1"/>
        <v>3.4132070272943094</v>
      </c>
      <c r="H18" s="122">
        <f>G18^2</f>
        <v>11.649982211171256</v>
      </c>
      <c r="K18" s="107"/>
      <c r="L18" s="142"/>
      <c r="M18" s="141"/>
      <c r="N18" s="141"/>
      <c r="O18" s="124"/>
      <c r="P18" s="124"/>
      <c r="Q18" s="124"/>
      <c r="R18" s="125"/>
      <c r="S18" s="124"/>
      <c r="T18" s="124"/>
      <c r="U18" s="124"/>
      <c r="V18" s="125"/>
      <c r="W18" s="126"/>
      <c r="X18" s="127"/>
      <c r="Y18" s="50"/>
      <c r="Z18" s="51"/>
    </row>
    <row r="19" spans="2:26" x14ac:dyDescent="0.25">
      <c r="B19" s="36" t="s">
        <v>29</v>
      </c>
      <c r="C19" s="89">
        <v>5185.6774299999997</v>
      </c>
      <c r="D19" s="75">
        <f t="shared" si="6"/>
        <v>2.0207432585071716</v>
      </c>
      <c r="E19" s="74">
        <f>D19^2</f>
        <v>4.0834033168021815</v>
      </c>
      <c r="F19" s="145">
        <f>9204154.05/1000</f>
        <v>9204.154050000001</v>
      </c>
      <c r="G19" s="75">
        <f t="shared" si="1"/>
        <v>3.3353724634484738</v>
      </c>
      <c r="H19" s="122">
        <f>G19^2</f>
        <v>11.124709469930341</v>
      </c>
      <c r="J19" s="28"/>
      <c r="K19" s="107"/>
      <c r="L19" s="142"/>
      <c r="M19" s="141"/>
      <c r="N19" s="141"/>
      <c r="O19" s="124"/>
      <c r="P19" s="109"/>
      <c r="Q19" s="108"/>
      <c r="R19" s="108"/>
      <c r="S19" s="108"/>
      <c r="T19" s="109"/>
      <c r="U19" s="110"/>
      <c r="V19" s="94"/>
      <c r="W19" s="93"/>
      <c r="X19" s="50"/>
      <c r="Y19" s="50"/>
      <c r="Z19" s="51"/>
    </row>
    <row r="20" spans="2:26" x14ac:dyDescent="0.25">
      <c r="B20" s="36" t="s">
        <v>14</v>
      </c>
      <c r="C20" s="89">
        <v>7748.8487100000002</v>
      </c>
      <c r="D20" s="75">
        <f t="shared" si="6"/>
        <v>3.0195541476100827</v>
      </c>
      <c r="E20" s="74">
        <f t="shared" si="2"/>
        <v>9.1177072503492536</v>
      </c>
      <c r="F20" s="145">
        <f>8402020.47/1000</f>
        <v>8402.0204700000013</v>
      </c>
      <c r="G20" s="75">
        <f t="shared" si="1"/>
        <v>3.0446978136973275</v>
      </c>
      <c r="H20" s="122">
        <f>G20^2</f>
        <v>9.2701847767332861</v>
      </c>
      <c r="K20" s="107"/>
      <c r="L20" s="142"/>
      <c r="M20" s="141"/>
      <c r="N20" s="141"/>
      <c r="O20" s="124"/>
      <c r="P20" s="125"/>
      <c r="Q20" s="125"/>
      <c r="R20" s="125"/>
      <c r="S20" s="125"/>
      <c r="T20" s="125"/>
      <c r="U20" s="125"/>
      <c r="V20" s="125"/>
      <c r="W20" s="126"/>
      <c r="X20" s="125"/>
      <c r="Y20" s="51"/>
      <c r="Z20" s="51"/>
    </row>
    <row r="21" spans="2:26" x14ac:dyDescent="0.25">
      <c r="B21" s="36" t="s">
        <v>21</v>
      </c>
      <c r="C21" s="89">
        <v>7625.07827</v>
      </c>
      <c r="D21" s="75">
        <f t="shared" si="6"/>
        <v>2.9713235575649808</v>
      </c>
      <c r="E21" s="74">
        <f t="shared" si="2"/>
        <v>8.8287636837406129</v>
      </c>
      <c r="F21" s="145">
        <f>8169245.84/1000</f>
        <v>8169.2458399999996</v>
      </c>
      <c r="G21" s="75">
        <f t="shared" si="1"/>
        <v>2.9603456736881748</v>
      </c>
      <c r="H21" s="122">
        <f t="shared" si="3"/>
        <v>8.7636465077242942</v>
      </c>
      <c r="K21" s="107"/>
      <c r="L21" s="142"/>
      <c r="M21" s="141"/>
      <c r="N21" s="141"/>
      <c r="O21" s="124"/>
      <c r="P21" s="109"/>
      <c r="Q21" s="108"/>
      <c r="R21" s="108"/>
      <c r="S21" s="108"/>
      <c r="T21" s="109"/>
      <c r="U21" s="110"/>
      <c r="V21" s="94"/>
      <c r="W21" s="93"/>
      <c r="X21" s="7"/>
      <c r="Y21" s="7"/>
      <c r="Z21" s="7"/>
    </row>
    <row r="22" spans="2:26" x14ac:dyDescent="0.25">
      <c r="B22" s="36" t="s">
        <v>19</v>
      </c>
      <c r="C22" s="89">
        <v>5930.7865899999997</v>
      </c>
      <c r="D22" s="75">
        <f t="shared" si="6"/>
        <v>2.3110957403664112</v>
      </c>
      <c r="E22" s="74">
        <f>D22^2</f>
        <v>5.3411635211397703</v>
      </c>
      <c r="F22" s="145">
        <f>7002834.41/1000</f>
        <v>7002.8344100000004</v>
      </c>
      <c r="G22" s="75">
        <f t="shared" si="1"/>
        <v>2.5376651597007371</v>
      </c>
      <c r="H22" s="122">
        <f t="shared" ref="H22:H30" si="7">G22^2</f>
        <v>6.4397444627589682</v>
      </c>
      <c r="J22" s="106"/>
      <c r="K22" s="107"/>
      <c r="L22" s="142"/>
      <c r="M22" s="141"/>
      <c r="N22" s="141"/>
      <c r="O22" s="124"/>
      <c r="P22" s="109"/>
      <c r="Q22" s="108"/>
      <c r="R22" s="108"/>
      <c r="S22" s="108"/>
      <c r="T22" s="109"/>
      <c r="U22" s="110"/>
      <c r="V22" s="94"/>
      <c r="W22" s="93"/>
    </row>
    <row r="23" spans="2:26" x14ac:dyDescent="0.25">
      <c r="B23" s="36" t="s">
        <v>5</v>
      </c>
      <c r="C23" s="89">
        <v>4241.8193800000054</v>
      </c>
      <c r="D23" s="75">
        <f t="shared" si="6"/>
        <v>1.6529427508066352</v>
      </c>
      <c r="E23" s="74">
        <f>D23^2</f>
        <v>2.7322197374442063</v>
      </c>
      <c r="F23" s="114">
        <v>6283.7754100000002</v>
      </c>
      <c r="G23" s="75">
        <f t="shared" si="1"/>
        <v>2.2770948155750004</v>
      </c>
      <c r="H23" s="122">
        <f t="shared" si="7"/>
        <v>5.1851607991185453</v>
      </c>
      <c r="J23" s="106"/>
      <c r="K23" s="107"/>
      <c r="L23" s="142"/>
      <c r="M23" s="141"/>
      <c r="N23" s="141"/>
      <c r="O23" s="124"/>
      <c r="P23" s="109"/>
      <c r="Q23" s="108"/>
      <c r="R23" s="108"/>
      <c r="S23" s="108"/>
      <c r="T23" s="109"/>
      <c r="U23" s="110"/>
      <c r="V23" s="94"/>
      <c r="W23" s="93"/>
    </row>
    <row r="24" spans="2:26" x14ac:dyDescent="0.25">
      <c r="B24" s="36" t="s">
        <v>17</v>
      </c>
      <c r="C24" s="89">
        <v>6853.3942800000004</v>
      </c>
      <c r="D24" s="75">
        <f t="shared" si="6"/>
        <v>2.670615454999794</v>
      </c>
      <c r="E24" s="74">
        <f t="shared" si="2"/>
        <v>7.1321869084837566</v>
      </c>
      <c r="F24" s="114">
        <v>5720.5482999999995</v>
      </c>
      <c r="G24" s="75">
        <f t="shared" si="1"/>
        <v>2.0729943427714548</v>
      </c>
      <c r="H24" s="122">
        <f t="shared" si="7"/>
        <v>4.2973055451624553</v>
      </c>
      <c r="J24" s="106"/>
      <c r="K24" s="107"/>
      <c r="L24" s="142"/>
      <c r="M24" s="141"/>
      <c r="N24" s="141"/>
      <c r="O24" s="124"/>
      <c r="P24" s="109"/>
      <c r="Q24" s="108"/>
      <c r="R24" s="108"/>
      <c r="S24" s="108"/>
      <c r="T24" s="109"/>
      <c r="U24" s="110"/>
      <c r="V24" s="94"/>
      <c r="W24" s="93"/>
      <c r="X24" s="7"/>
      <c r="Y24" s="7"/>
      <c r="Z24" s="7"/>
    </row>
    <row r="25" spans="2:26" x14ac:dyDescent="0.25">
      <c r="B25" s="36" t="s">
        <v>15</v>
      </c>
      <c r="C25" s="89">
        <v>5231.2245800000001</v>
      </c>
      <c r="D25" s="75">
        <f t="shared" si="6"/>
        <v>2.0384919707148104</v>
      </c>
      <c r="E25" s="74">
        <f>D25^2</f>
        <v>4.1554495146687511</v>
      </c>
      <c r="F25" s="145">
        <f>5419843.66/1000</f>
        <v>5419.8436600000005</v>
      </c>
      <c r="G25" s="75">
        <f t="shared" si="1"/>
        <v>1.9640259388922103</v>
      </c>
      <c r="H25" s="122">
        <f t="shared" si="7"/>
        <v>3.8573978886414282</v>
      </c>
      <c r="J25" s="106"/>
      <c r="K25" s="107"/>
      <c r="L25" s="142"/>
      <c r="M25" s="141"/>
      <c r="N25" s="141"/>
      <c r="O25" s="124"/>
      <c r="P25" s="109"/>
      <c r="Q25" s="108"/>
      <c r="R25" s="108"/>
      <c r="S25" s="108"/>
      <c r="T25" s="109"/>
      <c r="U25" s="110"/>
      <c r="V25" s="94"/>
      <c r="W25" s="93"/>
      <c r="X25" s="7"/>
      <c r="Y25" s="7"/>
      <c r="Z25" s="7"/>
    </row>
    <row r="26" spans="2:26" x14ac:dyDescent="0.25">
      <c r="B26" s="36" t="s">
        <v>20</v>
      </c>
      <c r="C26" s="89">
        <v>4294.6802300000008</v>
      </c>
      <c r="D26" s="75">
        <f t="shared" si="6"/>
        <v>1.6735414493794558</v>
      </c>
      <c r="E26" s="74">
        <f>D26^2</f>
        <v>2.8007409827910896</v>
      </c>
      <c r="F26" s="145">
        <f>4361938.65/1000</f>
        <v>4361.9386500000001</v>
      </c>
      <c r="G26" s="75">
        <f t="shared" si="1"/>
        <v>1.58066564090826</v>
      </c>
      <c r="H26" s="122">
        <f t="shared" si="7"/>
        <v>2.4985038683479202</v>
      </c>
      <c r="J26" s="90"/>
      <c r="K26" s="7"/>
      <c r="L26" s="142"/>
      <c r="M26" s="141"/>
      <c r="N26" s="141"/>
      <c r="O26" s="124"/>
      <c r="P26" s="92"/>
      <c r="Q26" s="91"/>
      <c r="R26" s="91"/>
      <c r="S26" s="91"/>
      <c r="T26" s="92"/>
      <c r="U26" s="93"/>
      <c r="V26" s="94"/>
      <c r="W26" s="93"/>
    </row>
    <row r="27" spans="2:26" x14ac:dyDescent="0.25">
      <c r="B27" s="102" t="s">
        <v>30</v>
      </c>
      <c r="C27" s="89">
        <v>4295.6802299999999</v>
      </c>
      <c r="D27" s="75">
        <f t="shared" ref="D27" si="8">C27/C$33*100</f>
        <v>1.6739311271574864</v>
      </c>
      <c r="E27" s="74">
        <f>D27^2</f>
        <v>2.8020454184667329</v>
      </c>
      <c r="F27" s="146">
        <f>3916396.15/1000</f>
        <v>3916.39615</v>
      </c>
      <c r="G27" s="75">
        <f t="shared" si="1"/>
        <v>1.4192113478006831</v>
      </c>
      <c r="H27" s="122">
        <f t="shared" si="7"/>
        <v>2.0141608497262316</v>
      </c>
      <c r="L27" s="142"/>
      <c r="M27" s="141"/>
      <c r="N27" s="141"/>
      <c r="O27" s="124"/>
    </row>
    <row r="28" spans="2:26" x14ac:dyDescent="0.25">
      <c r="B28" s="36" t="s">
        <v>27</v>
      </c>
      <c r="C28" s="89">
        <v>3818.8876</v>
      </c>
      <c r="D28" s="75">
        <f>C28/C$33*100</f>
        <v>1.4881356345175973</v>
      </c>
      <c r="E28" s="74">
        <f>D28^2</f>
        <v>2.2145476667210922</v>
      </c>
      <c r="F28" s="145">
        <f>3892689.92/1000</f>
        <v>3892.6899199999998</v>
      </c>
      <c r="G28" s="75">
        <f t="shared" si="1"/>
        <v>1.4106207585597113</v>
      </c>
      <c r="H28" s="122">
        <f t="shared" si="7"/>
        <v>1.9898509244795752</v>
      </c>
      <c r="J28" s="90"/>
      <c r="K28" s="7"/>
      <c r="L28" s="142"/>
      <c r="M28" s="141"/>
      <c r="N28" s="141"/>
      <c r="O28" s="124"/>
      <c r="P28" s="92"/>
      <c r="Q28" s="91"/>
      <c r="R28" s="91"/>
      <c r="S28" s="91"/>
      <c r="T28" s="92"/>
      <c r="U28" s="93"/>
      <c r="V28" s="94"/>
      <c r="W28" s="93"/>
    </row>
    <row r="29" spans="2:26" x14ac:dyDescent="0.25">
      <c r="B29" s="102" t="s">
        <v>39</v>
      </c>
      <c r="C29" s="123" t="s">
        <v>28</v>
      </c>
      <c r="D29" s="103" t="s">
        <v>28</v>
      </c>
      <c r="E29" s="104" t="s">
        <v>28</v>
      </c>
      <c r="F29" s="146">
        <f>1502596.058/1000</f>
        <v>1502.5960579999999</v>
      </c>
      <c r="G29" s="75">
        <f t="shared" si="1"/>
        <v>0.54450604458748975</v>
      </c>
      <c r="H29" s="122">
        <f t="shared" si="7"/>
        <v>0.2964868325923134</v>
      </c>
      <c r="J29" s="106"/>
      <c r="K29" s="107"/>
      <c r="L29" s="142"/>
      <c r="M29" s="141"/>
      <c r="N29" s="141"/>
      <c r="O29" s="124"/>
      <c r="P29" s="109"/>
      <c r="Q29" s="108"/>
      <c r="R29" s="108"/>
      <c r="S29" s="108"/>
      <c r="T29" s="109"/>
      <c r="U29" s="110"/>
      <c r="V29" s="94"/>
      <c r="W29" s="93"/>
      <c r="X29" s="7"/>
      <c r="Y29" s="7"/>
      <c r="Z29" s="7"/>
    </row>
    <row r="30" spans="2:26" x14ac:dyDescent="0.25">
      <c r="B30" s="36" t="s">
        <v>18</v>
      </c>
      <c r="C30" s="89">
        <v>3569.7440499999998</v>
      </c>
      <c r="D30" s="75">
        <f>C30/C$33*100</f>
        <v>1.3910499295428771</v>
      </c>
      <c r="E30" s="74">
        <f>D30^2</f>
        <v>1.9350199064812432</v>
      </c>
      <c r="F30" s="145">
        <f>649064.28/1000</f>
        <v>649.06428000000005</v>
      </c>
      <c r="G30" s="75">
        <f t="shared" si="1"/>
        <v>0.23520587712458049</v>
      </c>
      <c r="H30" s="122">
        <f t="shared" si="7"/>
        <v>5.5321804633943254E-2</v>
      </c>
      <c r="J30" s="106"/>
      <c r="K30" s="107"/>
      <c r="L30" s="142"/>
      <c r="M30" s="141"/>
      <c r="N30" s="141"/>
      <c r="O30" s="124"/>
      <c r="P30" s="109"/>
      <c r="Q30" s="108"/>
      <c r="R30" s="108"/>
      <c r="S30" s="108"/>
      <c r="T30" s="109"/>
      <c r="U30" s="110"/>
      <c r="V30" s="94"/>
      <c r="W30" s="93"/>
      <c r="X30" s="7"/>
      <c r="Y30" s="7"/>
      <c r="Z30" s="7"/>
    </row>
    <row r="31" spans="2:26" x14ac:dyDescent="0.25">
      <c r="B31" s="36" t="s">
        <v>3</v>
      </c>
      <c r="C31" s="89">
        <v>346.78545999999983</v>
      </c>
      <c r="D31" s="75">
        <f>C31/C$33*100</f>
        <v>0.13513458750620905</v>
      </c>
      <c r="E31" s="74">
        <f t="shared" si="2"/>
        <v>1.8261356740473269E-2</v>
      </c>
      <c r="F31" s="114">
        <v>315.90695999999986</v>
      </c>
      <c r="G31" s="75">
        <f t="shared" si="1"/>
        <v>0.11447737289835103</v>
      </c>
      <c r="H31" s="122">
        <f t="shared" si="3"/>
        <v>1.3105068905708114E-2</v>
      </c>
      <c r="L31" s="142"/>
      <c r="M31" s="141"/>
      <c r="N31" s="141"/>
      <c r="O31" s="124"/>
    </row>
    <row r="32" spans="2:26" x14ac:dyDescent="0.25">
      <c r="B32" s="36" t="s">
        <v>6</v>
      </c>
      <c r="C32" s="89">
        <v>5.98515</v>
      </c>
      <c r="D32" s="75">
        <f>C32/C$33*100</f>
        <v>2.3322799531813915E-3</v>
      </c>
      <c r="E32" s="74">
        <f>D32^2</f>
        <v>5.4395297800117935E-6</v>
      </c>
      <c r="F32" s="145">
        <f>3852.24/1000</f>
        <v>3.8522399999999997</v>
      </c>
      <c r="G32" s="75">
        <f t="shared" si="1"/>
        <v>1.3959626434756104E-3</v>
      </c>
      <c r="H32" s="122">
        <f>G32^2</f>
        <v>1.9487117019794141E-6</v>
      </c>
      <c r="L32" s="71"/>
      <c r="M32" s="71"/>
      <c r="N32" s="71"/>
      <c r="O32" s="143"/>
    </row>
    <row r="33" spans="2:14" ht="16.5" thickBot="1" x14ac:dyDescent="0.3">
      <c r="B33" s="18" t="s">
        <v>2</v>
      </c>
      <c r="C33" s="130">
        <f t="shared" ref="C33:H33" si="9">SUM(C6:C32)</f>
        <v>256622.28035000002</v>
      </c>
      <c r="D33" s="76">
        <f t="shared" si="9"/>
        <v>100.00000000000001</v>
      </c>
      <c r="E33" s="76">
        <f t="shared" si="9"/>
        <v>613.29434552818577</v>
      </c>
      <c r="F33" s="130">
        <f t="shared" si="9"/>
        <v>275955.8085600952</v>
      </c>
      <c r="G33" s="20">
        <f t="shared" si="9"/>
        <v>100.00000000000003</v>
      </c>
      <c r="H33" s="21">
        <f t="shared" si="9"/>
        <v>569.80019458467586</v>
      </c>
    </row>
    <row r="35" spans="2:14" x14ac:dyDescent="0.25">
      <c r="B35" s="5"/>
      <c r="F35" s="27"/>
    </row>
    <row r="36" spans="2:14" x14ac:dyDescent="0.25">
      <c r="B36" s="69"/>
      <c r="C36" s="66" t="s">
        <v>32</v>
      </c>
      <c r="D36" s="167" t="s">
        <v>33</v>
      </c>
      <c r="E36" s="167"/>
      <c r="F36" s="105"/>
      <c r="G36" s="63"/>
      <c r="L36" s="27"/>
    </row>
    <row r="37" spans="2:14" x14ac:dyDescent="0.25">
      <c r="B37" s="70" t="s">
        <v>24</v>
      </c>
      <c r="C37" s="129">
        <f>(D7+D6+D8+D11)/100</f>
        <v>0.35486534281355903</v>
      </c>
      <c r="D37" s="153">
        <f>(G7+G6+G8+G9)/100</f>
        <v>0.35580134984771683</v>
      </c>
      <c r="E37" s="153"/>
      <c r="F37" s="64"/>
      <c r="G37" s="64"/>
    </row>
    <row r="38" spans="2:14" x14ac:dyDescent="0.25">
      <c r="B38" s="70" t="s">
        <v>0</v>
      </c>
      <c r="C38" s="61">
        <f>E33</f>
        <v>613.29434552818577</v>
      </c>
      <c r="D38" s="163">
        <f>H33</f>
        <v>569.80019458467586</v>
      </c>
      <c r="E38" s="163"/>
      <c r="F38" s="65"/>
      <c r="G38" s="65"/>
    </row>
    <row r="39" spans="2:14" x14ac:dyDescent="0.25">
      <c r="L39" s="85"/>
    </row>
    <row r="40" spans="2:14" x14ac:dyDescent="0.25">
      <c r="L40" s="42"/>
      <c r="M40" s="38"/>
      <c r="N40" s="38"/>
    </row>
    <row r="41" spans="2:14" x14ac:dyDescent="0.25">
      <c r="L41" s="46"/>
    </row>
    <row r="42" spans="2:14" x14ac:dyDescent="0.25">
      <c r="C42" s="6"/>
      <c r="F42" s="7"/>
    </row>
    <row r="43" spans="2:14" x14ac:dyDescent="0.25">
      <c r="C43" s="6"/>
      <c r="F43" s="7"/>
    </row>
    <row r="44" spans="2:14" x14ac:dyDescent="0.25">
      <c r="F44" s="7"/>
    </row>
    <row r="45" spans="2:14" x14ac:dyDescent="0.25">
      <c r="F45" s="7"/>
    </row>
    <row r="46" spans="2:14" x14ac:dyDescent="0.25">
      <c r="F46" s="7"/>
      <c r="I46" s="71"/>
    </row>
    <row r="47" spans="2:14" x14ac:dyDescent="0.25">
      <c r="F47" s="7"/>
      <c r="I47" s="72"/>
    </row>
    <row r="48" spans="2:14" x14ac:dyDescent="0.25">
      <c r="F48" s="8"/>
      <c r="I48" s="73"/>
    </row>
    <row r="49" spans="3:9" x14ac:dyDescent="0.25">
      <c r="I49" s="73"/>
    </row>
    <row r="50" spans="3:9" x14ac:dyDescent="0.25">
      <c r="I50" s="71"/>
    </row>
    <row r="51" spans="3:9" x14ac:dyDescent="0.25">
      <c r="I51" s="73"/>
    </row>
    <row r="52" spans="3:9" x14ac:dyDescent="0.25">
      <c r="I52" s="71"/>
    </row>
    <row r="53" spans="3:9" x14ac:dyDescent="0.25">
      <c r="I53" s="71"/>
    </row>
    <row r="62" spans="3:9" x14ac:dyDescent="0.25">
      <c r="C62" s="45"/>
      <c r="D62" s="7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48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5.7109375" style="4" customWidth="1"/>
    <col min="4" max="4" width="7.85546875" style="4" customWidth="1"/>
    <col min="5" max="5" width="7.5703125" style="4" customWidth="1"/>
    <col min="6" max="6" width="15.7109375" style="4" customWidth="1"/>
    <col min="7" max="7" width="7.85546875" style="4" customWidth="1"/>
    <col min="8" max="8" width="7.5703125" style="4" customWidth="1"/>
    <col min="9" max="16384" width="10.42578125" style="4"/>
  </cols>
  <sheetData>
    <row r="2" spans="2:26" x14ac:dyDescent="0.25">
      <c r="B2" s="168" t="s">
        <v>36</v>
      </c>
      <c r="C2" s="169"/>
      <c r="D2" s="169"/>
      <c r="E2" s="169"/>
      <c r="F2" s="169"/>
      <c r="G2" s="169"/>
      <c r="H2" s="170"/>
    </row>
    <row r="3" spans="2:26" ht="16.5" thickBot="1" x14ac:dyDescent="0.3">
      <c r="B3" s="31"/>
    </row>
    <row r="4" spans="2:26" x14ac:dyDescent="0.25">
      <c r="B4" s="160" t="s">
        <v>44</v>
      </c>
      <c r="C4" s="158" t="s">
        <v>32</v>
      </c>
      <c r="D4" s="158"/>
      <c r="E4" s="158"/>
      <c r="F4" s="158" t="s">
        <v>33</v>
      </c>
      <c r="G4" s="158"/>
      <c r="H4" s="159"/>
    </row>
    <row r="5" spans="2:26" ht="42" customHeight="1" x14ac:dyDescent="0.25">
      <c r="B5" s="161"/>
      <c r="C5" s="12" t="s">
        <v>45</v>
      </c>
      <c r="D5" s="12" t="s">
        <v>1</v>
      </c>
      <c r="E5" s="13" t="s">
        <v>0</v>
      </c>
      <c r="F5" s="12" t="s">
        <v>45</v>
      </c>
      <c r="G5" s="12" t="s">
        <v>1</v>
      </c>
      <c r="H5" s="14" t="s">
        <v>0</v>
      </c>
    </row>
    <row r="6" spans="2:26" x14ac:dyDescent="0.25">
      <c r="B6" s="39" t="s">
        <v>26</v>
      </c>
      <c r="C6" s="86">
        <f>'HHI - Neživotno'!C7+'HHI - Životno'!C14</f>
        <v>29378.58857</v>
      </c>
      <c r="D6" s="77">
        <f>C6/C$33*100</f>
        <v>9.270545513657785</v>
      </c>
      <c r="E6" s="78">
        <f>D6^2</f>
        <v>85.943014120800484</v>
      </c>
      <c r="F6" s="112">
        <f>'HHI - Neživotno'!F7+'HHI - Životno'!F14</f>
        <v>29220.501134000006</v>
      </c>
      <c r="G6" s="77">
        <f t="shared" ref="G6:G32" si="0">F6/F$33*100</f>
        <v>8.4679051303602293</v>
      </c>
      <c r="H6" s="79">
        <f t="shared" ref="H6:H28" si="1">G6^2</f>
        <v>71.705417296781093</v>
      </c>
      <c r="J6" s="28" t="s">
        <v>42</v>
      </c>
    </row>
    <row r="7" spans="2:26" x14ac:dyDescent="0.25">
      <c r="B7" s="39" t="s">
        <v>4</v>
      </c>
      <c r="C7" s="86">
        <f>'HHI - Neživotno'!C12+'HHI - Životno'!C6</f>
        <v>29510.308349999999</v>
      </c>
      <c r="D7" s="77">
        <f t="shared" ref="D7:D9" si="2">C7/C$33*100</f>
        <v>9.3121102815713108</v>
      </c>
      <c r="E7" s="78">
        <f>D7^2</f>
        <v>86.715397896146115</v>
      </c>
      <c r="F7" s="112">
        <f>'HHI - Neživotno'!F12+'HHI - Životno'!F6</f>
        <v>29162.928129999997</v>
      </c>
      <c r="G7" s="77">
        <f t="shared" si="0"/>
        <v>8.4512208601724517</v>
      </c>
      <c r="H7" s="79">
        <f>G7^2</f>
        <v>71.423134027413994</v>
      </c>
    </row>
    <row r="8" spans="2:26" x14ac:dyDescent="0.25">
      <c r="B8" s="39" t="s">
        <v>10</v>
      </c>
      <c r="C8" s="86">
        <f>'HHI - Neživotno'!C6</f>
        <v>27017.487190000003</v>
      </c>
      <c r="D8" s="77">
        <f t="shared" si="2"/>
        <v>8.5254893734182282</v>
      </c>
      <c r="E8" s="78">
        <f>D8^2</f>
        <v>72.683969056267131</v>
      </c>
      <c r="F8" s="112">
        <f>'HHI - Neživotno'!F6</f>
        <v>27863.648330000004</v>
      </c>
      <c r="G8" s="77">
        <f t="shared" si="0"/>
        <v>8.0746982935765086</v>
      </c>
      <c r="H8" s="79">
        <f>G8^2</f>
        <v>65.200752532287382</v>
      </c>
      <c r="J8" s="28" t="s">
        <v>43</v>
      </c>
    </row>
    <row r="9" spans="2:26" x14ac:dyDescent="0.25">
      <c r="B9" s="39" t="s">
        <v>25</v>
      </c>
      <c r="C9" s="86">
        <f>'HHI - Neživotno'!C8+'HHI - Životno'!C13</f>
        <v>24535.571120000001</v>
      </c>
      <c r="D9" s="77">
        <f t="shared" si="2"/>
        <v>7.7423096153712718</v>
      </c>
      <c r="E9" s="78">
        <f t="shared" ref="E9:E28" si="3">D9^2</f>
        <v>59.943358180270451</v>
      </c>
      <c r="F9" s="112">
        <f>'HHI - Neživotno'!F8+'HHI - Životno'!F13</f>
        <v>25131.955950000003</v>
      </c>
      <c r="G9" s="77">
        <f t="shared" si="0"/>
        <v>7.2830721741923803</v>
      </c>
      <c r="H9" s="79">
        <f t="shared" si="1"/>
        <v>53.043140294495323</v>
      </c>
    </row>
    <row r="10" spans="2:26" x14ac:dyDescent="0.25">
      <c r="B10" s="39" t="s">
        <v>7</v>
      </c>
      <c r="C10" s="86">
        <f>'HHI - Neživotno'!C9+'HHI - Životno'!C11</f>
        <v>24380.151679999999</v>
      </c>
      <c r="D10" s="117">
        <f t="shared" ref="D10:D15" si="4">C10/C$33*100</f>
        <v>7.6932663133489774</v>
      </c>
      <c r="E10" s="78">
        <f>D10^2</f>
        <v>59.186346568110167</v>
      </c>
      <c r="F10" s="112">
        <f>'HHI - Neživotno'!F9+'HHI - Životno'!F11</f>
        <v>25077.867079999996</v>
      </c>
      <c r="G10" s="118">
        <f t="shared" si="0"/>
        <v>7.2673975826558408</v>
      </c>
      <c r="H10" s="79">
        <f>G10^2</f>
        <v>52.815067624391958</v>
      </c>
      <c r="J10" s="28" t="s">
        <v>46</v>
      </c>
    </row>
    <row r="11" spans="2:26" x14ac:dyDescent="0.25">
      <c r="B11" s="39" t="s">
        <v>8</v>
      </c>
      <c r="C11" s="86">
        <f>'HHI - Neživotno'!C10+'HHI - Životno'!C10</f>
        <v>21504.22812</v>
      </c>
      <c r="D11" s="117">
        <f t="shared" si="4"/>
        <v>6.7857557229999905</v>
      </c>
      <c r="E11" s="78">
        <f>D11^2</f>
        <v>46.046480732227124</v>
      </c>
      <c r="F11" s="112">
        <f>'HHI - Neživotno'!F10+'HHI - Životno'!F10</f>
        <v>22622.500574999973</v>
      </c>
      <c r="G11" s="118">
        <f t="shared" si="0"/>
        <v>6.5558488474285816</v>
      </c>
      <c r="H11" s="79">
        <f>G11^2</f>
        <v>42.979154110330661</v>
      </c>
    </row>
    <row r="12" spans="2:26" x14ac:dyDescent="0.25">
      <c r="B12" s="39" t="s">
        <v>5</v>
      </c>
      <c r="C12" s="86">
        <f>'HHI - Neživotno'!C23+'HHI - Životno'!C8</f>
        <v>15786.047280000006</v>
      </c>
      <c r="D12" s="117">
        <f t="shared" si="4"/>
        <v>4.9813580880953046</v>
      </c>
      <c r="E12" s="78">
        <f>D12^2</f>
        <v>24.813928401832509</v>
      </c>
      <c r="F12" s="112">
        <f>'HHI - Neživotno'!F23+'HHI - Životno'!F8</f>
        <v>19080.051429999992</v>
      </c>
      <c r="G12" s="81">
        <f t="shared" si="0"/>
        <v>5.5292708585219552</v>
      </c>
      <c r="H12" s="79">
        <f>G12^2</f>
        <v>30.572836226900119</v>
      </c>
      <c r="J12" s="28" t="s">
        <v>49</v>
      </c>
    </row>
    <row r="13" spans="2:26" x14ac:dyDescent="0.25">
      <c r="B13" s="47" t="s">
        <v>37</v>
      </c>
      <c r="C13" s="86">
        <f>'HHI - Neživotno'!C11+'HHI - Životno'!C12</f>
        <v>15723.22882</v>
      </c>
      <c r="D13" s="117">
        <f t="shared" si="4"/>
        <v>4.9615354410290449</v>
      </c>
      <c r="E13" s="78">
        <f t="shared" ref="E13:E15" si="5">D13^2</f>
        <v>24.61683393258728</v>
      </c>
      <c r="F13" s="112">
        <f>'HHI - Neživotno'!F11+'HHI - Životno'!F12</f>
        <v>18390.933720000001</v>
      </c>
      <c r="G13" s="118">
        <f t="shared" si="0"/>
        <v>5.3295691708208786</v>
      </c>
      <c r="H13" s="79">
        <f t="shared" ref="H13:H15" si="6">G13^2</f>
        <v>28.404307546564347</v>
      </c>
    </row>
    <row r="14" spans="2:26" x14ac:dyDescent="0.25">
      <c r="B14" s="39" t="s">
        <v>3</v>
      </c>
      <c r="C14" s="86">
        <f>'HHI - Neživotno'!C31+'HHI - Životno'!C7</f>
        <v>13802.80761</v>
      </c>
      <c r="D14" s="117">
        <f t="shared" si="4"/>
        <v>4.3555379067949227</v>
      </c>
      <c r="E14" s="78">
        <f t="shared" si="5"/>
        <v>18.970710457527495</v>
      </c>
      <c r="F14" s="112">
        <f>'HHI - Neživotno'!F31+'HHI - Životno'!F7</f>
        <v>14885.058490000229</v>
      </c>
      <c r="G14" s="118">
        <f t="shared" si="0"/>
        <v>4.313590057034407</v>
      </c>
      <c r="H14" s="79">
        <f t="shared" si="6"/>
        <v>18.607059180146098</v>
      </c>
      <c r="J14" s="28" t="s">
        <v>47</v>
      </c>
    </row>
    <row r="15" spans="2:26" x14ac:dyDescent="0.25">
      <c r="B15" s="39" t="s">
        <v>12</v>
      </c>
      <c r="C15" s="86">
        <f>'HHI - Neživotno'!C13</f>
        <v>12951.07163</v>
      </c>
      <c r="D15" s="117">
        <f t="shared" si="4"/>
        <v>4.0867687945757947</v>
      </c>
      <c r="E15" s="78">
        <f t="shared" si="5"/>
        <v>16.701679180318493</v>
      </c>
      <c r="F15" s="112">
        <f>'HHI - Neživotno'!F13</f>
        <v>13145.53904</v>
      </c>
      <c r="G15" s="117">
        <f t="shared" si="0"/>
        <v>3.809488994309</v>
      </c>
      <c r="H15" s="79">
        <f t="shared" si="6"/>
        <v>14.512206397761396</v>
      </c>
    </row>
    <row r="16" spans="2:26" x14ac:dyDescent="0.25">
      <c r="B16" s="36" t="s">
        <v>38</v>
      </c>
      <c r="C16" s="89" t="s">
        <v>28</v>
      </c>
      <c r="D16" s="75" t="s">
        <v>28</v>
      </c>
      <c r="E16" s="74" t="s">
        <v>28</v>
      </c>
      <c r="F16" s="114">
        <v>12160.366779999998</v>
      </c>
      <c r="G16" s="75">
        <f t="shared" si="0"/>
        <v>3.5239926848348375</v>
      </c>
      <c r="H16" s="122">
        <f t="shared" ref="H16" si="7">G16^2</f>
        <v>12.418524442769446</v>
      </c>
      <c r="J16" s="28" t="s">
        <v>48</v>
      </c>
      <c r="O16" s="124"/>
      <c r="P16" s="124"/>
      <c r="Q16" s="124"/>
      <c r="R16" s="125"/>
      <c r="S16" s="124"/>
      <c r="T16" s="124"/>
      <c r="U16" s="124"/>
      <c r="V16" s="125"/>
      <c r="W16" s="126"/>
      <c r="X16" s="127"/>
      <c r="Y16" s="140"/>
      <c r="Z16" s="51"/>
    </row>
    <row r="17" spans="2:26" x14ac:dyDescent="0.25">
      <c r="B17" s="40" t="s">
        <v>9</v>
      </c>
      <c r="C17" s="86">
        <f>'HHI - Neživotno'!C16+'HHI - Životno'!C15</f>
        <v>10634.11592</v>
      </c>
      <c r="D17" s="117">
        <f t="shared" ref="D17:D28" si="8">C17/C$33*100</f>
        <v>3.3556430186895407</v>
      </c>
      <c r="E17" s="78">
        <f t="shared" si="3"/>
        <v>11.260340068879854</v>
      </c>
      <c r="F17" s="112">
        <f>'HHI - Neživotno'!F16+'HHI - Životno'!F15</f>
        <v>11823.631510000001</v>
      </c>
      <c r="G17" s="80">
        <f t="shared" si="0"/>
        <v>3.4264090634133564</v>
      </c>
      <c r="H17" s="79">
        <f t="shared" si="1"/>
        <v>11.740279069841193</v>
      </c>
    </row>
    <row r="18" spans="2:26" x14ac:dyDescent="0.25">
      <c r="B18" s="39" t="s">
        <v>16</v>
      </c>
      <c r="C18" s="86">
        <f>'HHI - Neživotno'!C15</f>
        <v>10138.971630000004</v>
      </c>
      <c r="D18" s="80">
        <f t="shared" si="8"/>
        <v>3.1993980151102983</v>
      </c>
      <c r="E18" s="78">
        <f>D18^2</f>
        <v>10.236147659091717</v>
      </c>
      <c r="F18" s="112">
        <f>'HHI - Neživotno'!F15</f>
        <v>11710.012888095243</v>
      </c>
      <c r="G18" s="80">
        <f t="shared" si="0"/>
        <v>3.3934831492779454</v>
      </c>
      <c r="H18" s="79">
        <f>G18^2</f>
        <v>11.515727884433362</v>
      </c>
    </row>
    <row r="19" spans="2:26" x14ac:dyDescent="0.25">
      <c r="B19" s="39" t="s">
        <v>11</v>
      </c>
      <c r="C19" s="86">
        <f>'HHI - Neživotno'!C17</f>
        <v>12233.650989999998</v>
      </c>
      <c r="D19" s="117">
        <f t="shared" si="8"/>
        <v>3.8603834908805359</v>
      </c>
      <c r="E19" s="78">
        <f>D19^2</f>
        <v>14.902560696662993</v>
      </c>
      <c r="F19" s="112">
        <f>'HHI - Neživotno'!F17</f>
        <v>9427.7687399999977</v>
      </c>
      <c r="G19" s="81">
        <f t="shared" si="0"/>
        <v>2.7321041112605773</v>
      </c>
      <c r="H19" s="79">
        <f>G19^2</f>
        <v>7.4643928747669488</v>
      </c>
    </row>
    <row r="20" spans="2:26" x14ac:dyDescent="0.25">
      <c r="B20" s="39" t="s">
        <v>13</v>
      </c>
      <c r="C20" s="86">
        <f>'HHI - Neživotno'!C18</f>
        <v>9871.3806400000012</v>
      </c>
      <c r="D20" s="80">
        <f t="shared" si="8"/>
        <v>3.1149584769095777</v>
      </c>
      <c r="E20" s="78">
        <f>D20^2</f>
        <v>9.7029663128708368</v>
      </c>
      <c r="F20" s="112">
        <f>'HHI - Neživotno'!F18</f>
        <v>9418.9430499999999</v>
      </c>
      <c r="G20" s="80">
        <f t="shared" si="0"/>
        <v>2.7295464855276297</v>
      </c>
      <c r="H20" s="79">
        <f>G20^2</f>
        <v>7.4504240166562345</v>
      </c>
    </row>
    <row r="21" spans="2:26" x14ac:dyDescent="0.25">
      <c r="B21" s="39" t="s">
        <v>29</v>
      </c>
      <c r="C21" s="86">
        <f>'HHI - Neživotno'!C19</f>
        <v>5185.6774299999997</v>
      </c>
      <c r="D21" s="80">
        <f t="shared" si="8"/>
        <v>1.6363637932917527</v>
      </c>
      <c r="E21" s="78">
        <f>D21^2</f>
        <v>2.6776864639961739</v>
      </c>
      <c r="F21" s="112">
        <f>'HHI - Neživotno'!F19</f>
        <v>9204.154050000001</v>
      </c>
      <c r="G21" s="80">
        <f t="shared" si="0"/>
        <v>2.6673020747728589</v>
      </c>
      <c r="H21" s="79">
        <f>G21^2</f>
        <v>7.1145003580875974</v>
      </c>
    </row>
    <row r="22" spans="2:26" x14ac:dyDescent="0.25">
      <c r="B22" s="39" t="s">
        <v>14</v>
      </c>
      <c r="C22" s="86">
        <f>'HHI - Neživotno'!C20</f>
        <v>7748.8487100000002</v>
      </c>
      <c r="D22" s="80">
        <f t="shared" si="8"/>
        <v>2.4451839976362564</v>
      </c>
      <c r="E22" s="78">
        <f t="shared" si="3"/>
        <v>5.9789247822964242</v>
      </c>
      <c r="F22" s="112">
        <f>'HHI - Neživotno'!F20</f>
        <v>8402.0204700000013</v>
      </c>
      <c r="G22" s="80">
        <f t="shared" si="0"/>
        <v>2.4348491463933106</v>
      </c>
      <c r="H22" s="79">
        <f>G22^2</f>
        <v>5.928490365692233</v>
      </c>
    </row>
    <row r="23" spans="2:26" x14ac:dyDescent="0.25">
      <c r="B23" s="39" t="s">
        <v>21</v>
      </c>
      <c r="C23" s="86">
        <f>'HHI - Neživotno'!C21</f>
        <v>7625.07827</v>
      </c>
      <c r="D23" s="80">
        <f t="shared" si="8"/>
        <v>2.4061276796469997</v>
      </c>
      <c r="E23" s="78">
        <f t="shared" si="3"/>
        <v>5.7894504107634548</v>
      </c>
      <c r="F23" s="112">
        <f>'HHI - Neživotno'!F21</f>
        <v>8169.2458399999996</v>
      </c>
      <c r="G23" s="80">
        <f t="shared" si="0"/>
        <v>2.3673926207657883</v>
      </c>
      <c r="H23" s="79">
        <f t="shared" si="1"/>
        <v>5.6045478208563075</v>
      </c>
    </row>
    <row r="24" spans="2:26" x14ac:dyDescent="0.25">
      <c r="B24" s="39" t="s">
        <v>6</v>
      </c>
      <c r="C24" s="86">
        <f>'HHI - Neživotno'!C32+'HHI - Životno'!C9</f>
        <v>7070.5322500000002</v>
      </c>
      <c r="D24" s="117">
        <f t="shared" si="8"/>
        <v>2.2311381934918528</v>
      </c>
      <c r="E24" s="78">
        <f>D24^2</f>
        <v>4.9779776384580883</v>
      </c>
      <c r="F24" s="112">
        <f>'HHI - Neživotno'!F32+'HHI - Životno'!F9</f>
        <v>7710.5147900000002</v>
      </c>
      <c r="G24" s="117">
        <f t="shared" si="0"/>
        <v>2.2344554410118564</v>
      </c>
      <c r="H24" s="79">
        <f>G24^2</f>
        <v>4.9927911178674895</v>
      </c>
    </row>
    <row r="25" spans="2:26" x14ac:dyDescent="0.25">
      <c r="B25" s="39" t="s">
        <v>19</v>
      </c>
      <c r="C25" s="86">
        <f>'HHI - Neživotno'!C22</f>
        <v>5930.7865899999997</v>
      </c>
      <c r="D25" s="80">
        <f t="shared" si="8"/>
        <v>1.8714863337761178</v>
      </c>
      <c r="E25" s="78">
        <f>D25^2</f>
        <v>3.5024610975107748</v>
      </c>
      <c r="F25" s="112">
        <f>'HHI - Neživotno'!F22</f>
        <v>7002.8344100000004</v>
      </c>
      <c r="G25" s="80">
        <f t="shared" si="0"/>
        <v>2.0293744161185319</v>
      </c>
      <c r="H25" s="79">
        <f>G25^2</f>
        <v>4.1183605207964318</v>
      </c>
    </row>
    <row r="26" spans="2:26" x14ac:dyDescent="0.25">
      <c r="B26" s="39" t="s">
        <v>17</v>
      </c>
      <c r="C26" s="86">
        <f>'HHI - Neživotno'!C24</f>
        <v>6853.3942800000004</v>
      </c>
      <c r="D26" s="80">
        <f t="shared" si="8"/>
        <v>2.1626193322527589</v>
      </c>
      <c r="E26" s="78">
        <f>D26^2</f>
        <v>4.6769223762333691</v>
      </c>
      <c r="F26" s="112">
        <f>'HHI - Neživotno'!F24</f>
        <v>5720.5482999999995</v>
      </c>
      <c r="G26" s="80">
        <f t="shared" si="0"/>
        <v>1.6577765068402293</v>
      </c>
      <c r="H26" s="79">
        <f>G26^2</f>
        <v>2.7482229466313925</v>
      </c>
    </row>
    <row r="27" spans="2:26" x14ac:dyDescent="0.25">
      <c r="B27" s="41" t="s">
        <v>15</v>
      </c>
      <c r="C27" s="86">
        <f>'HHI - Neživotno'!C25</f>
        <v>5231.2245800000001</v>
      </c>
      <c r="D27" s="80">
        <f t="shared" si="8"/>
        <v>1.6507364009507735</v>
      </c>
      <c r="E27" s="78">
        <f>D27^2</f>
        <v>2.7249306654239125</v>
      </c>
      <c r="F27" s="112">
        <f>'HHI - Neživotno'!F25</f>
        <v>5419.8436600000005</v>
      </c>
      <c r="G27" s="80">
        <f t="shared" si="0"/>
        <v>1.5706343201918189</v>
      </c>
      <c r="H27" s="79">
        <f>G27^2</f>
        <v>2.4668921677644171</v>
      </c>
    </row>
    <row r="28" spans="2:26" x14ac:dyDescent="0.25">
      <c r="B28" s="39" t="s">
        <v>20</v>
      </c>
      <c r="C28" s="86">
        <f>'HHI - Neživotno'!C26</f>
        <v>4294.6802300000008</v>
      </c>
      <c r="D28" s="80">
        <f t="shared" si="8"/>
        <v>1.355205626844765</v>
      </c>
      <c r="E28" s="78">
        <f t="shared" si="3"/>
        <v>1.8365822910317124</v>
      </c>
      <c r="F28" s="112">
        <f>'HHI - Neživotno'!F26</f>
        <v>4361.9386500000001</v>
      </c>
      <c r="G28" s="80">
        <f t="shared" si="0"/>
        <v>1.2640605478758715</v>
      </c>
      <c r="H28" s="79">
        <f t="shared" si="1"/>
        <v>1.5978490686962485</v>
      </c>
    </row>
    <row r="29" spans="2:26" x14ac:dyDescent="0.25">
      <c r="B29" s="48" t="s">
        <v>30</v>
      </c>
      <c r="C29" s="87">
        <v>2106.01568</v>
      </c>
      <c r="D29" s="80">
        <f t="shared" ref="D29:D30" si="9">C29/C$33*100</f>
        <v>0.66456270243880378</v>
      </c>
      <c r="E29" s="78">
        <f t="shared" ref="E29:E30" si="10">D29^2</f>
        <v>0.44164358547276605</v>
      </c>
      <c r="F29" s="113">
        <f>'HHI - Neživotno'!F27</f>
        <v>3916.39615</v>
      </c>
      <c r="G29" s="80">
        <f t="shared" si="0"/>
        <v>1.1349453214038108</v>
      </c>
      <c r="H29" s="79">
        <f>G29^2</f>
        <v>1.2881008825763993</v>
      </c>
    </row>
    <row r="30" spans="2:26" x14ac:dyDescent="0.25">
      <c r="B30" s="48" t="s">
        <v>27</v>
      </c>
      <c r="C30" s="87">
        <f>'HHI - Neživotno'!C28</f>
        <v>3818.8876</v>
      </c>
      <c r="D30" s="80">
        <f t="shared" si="9"/>
        <v>1.2050671264546509</v>
      </c>
      <c r="E30" s="78">
        <f t="shared" si="10"/>
        <v>1.4521867792616694</v>
      </c>
      <c r="F30" s="113">
        <f>'HHI - Neživotno'!F28</f>
        <v>3892.6899199999998</v>
      </c>
      <c r="G30" s="80">
        <f t="shared" si="0"/>
        <v>1.1280754150419063</v>
      </c>
      <c r="H30" s="79">
        <f>G30^2</f>
        <v>1.2725541420219693</v>
      </c>
    </row>
    <row r="31" spans="2:26" x14ac:dyDescent="0.25">
      <c r="B31" s="102" t="s">
        <v>39</v>
      </c>
      <c r="C31" s="123" t="s">
        <v>28</v>
      </c>
      <c r="D31" s="103" t="s">
        <v>28</v>
      </c>
      <c r="E31" s="104" t="s">
        <v>28</v>
      </c>
      <c r="F31" s="112">
        <f>'HHI - Neživotno'!F29</f>
        <v>1502.5960579999999</v>
      </c>
      <c r="G31" s="80">
        <f t="shared" si="0"/>
        <v>0.4354422537124874</v>
      </c>
      <c r="H31" s="79">
        <f>G31^2</f>
        <v>0.18960995631821026</v>
      </c>
      <c r="J31" s="106"/>
      <c r="K31" s="107"/>
      <c r="L31" s="142"/>
      <c r="M31" s="141"/>
      <c r="N31" s="141"/>
      <c r="O31" s="124"/>
      <c r="P31" s="109"/>
      <c r="Q31" s="108"/>
      <c r="R31" s="108"/>
      <c r="S31" s="108"/>
      <c r="T31" s="109"/>
      <c r="U31" s="110"/>
      <c r="V31" s="94"/>
      <c r="W31" s="93"/>
      <c r="X31" s="7"/>
      <c r="Y31" s="7"/>
      <c r="Z31" s="7"/>
    </row>
    <row r="32" spans="2:26" x14ac:dyDescent="0.25">
      <c r="B32" s="39" t="s">
        <v>18</v>
      </c>
      <c r="C32" s="86">
        <f>'HHI - Neživotno'!C30</f>
        <v>3569.7440499999998</v>
      </c>
      <c r="D32" s="80">
        <f>C32/C$33*100</f>
        <v>1.1264487607627118</v>
      </c>
      <c r="E32" s="78">
        <f>D32^2</f>
        <v>1.2688868106238491</v>
      </c>
      <c r="F32" s="112">
        <f>'HHI - Neživotno'!F30</f>
        <v>649.06428000000005</v>
      </c>
      <c r="G32" s="80">
        <f t="shared" si="0"/>
        <v>0.18809447248494846</v>
      </c>
      <c r="H32" s="79">
        <f>G32^2</f>
        <v>3.5379530579391034E-2</v>
      </c>
    </row>
    <row r="33" spans="2:12" ht="16.5" thickBot="1" x14ac:dyDescent="0.3">
      <c r="B33" s="11" t="s">
        <v>2</v>
      </c>
      <c r="C33" s="128">
        <f>SUM(C6:C32)</f>
        <v>316902.47921999992</v>
      </c>
      <c r="D33" s="82">
        <f>SUM(D6:D32)</f>
        <v>100.00000000000001</v>
      </c>
      <c r="E33" s="82">
        <f>SUM(E6:E32)</f>
        <v>577.05138616466479</v>
      </c>
      <c r="F33" s="128">
        <f t="shared" ref="F33:H33" si="11">SUM(F6:F32)</f>
        <v>345073.55342509545</v>
      </c>
      <c r="G33" s="82">
        <f t="shared" si="11"/>
        <v>99.999999999999986</v>
      </c>
      <c r="H33" s="83">
        <f t="shared" si="11"/>
        <v>537.20972240342746</v>
      </c>
    </row>
    <row r="35" spans="2:12" x14ac:dyDescent="0.25">
      <c r="B35" s="5"/>
      <c r="F35" s="30"/>
    </row>
    <row r="36" spans="2:12" x14ac:dyDescent="0.25">
      <c r="B36" s="59"/>
      <c r="C36" s="67" t="s">
        <v>32</v>
      </c>
      <c r="D36" s="171" t="s">
        <v>33</v>
      </c>
      <c r="E36" s="171"/>
      <c r="F36" s="58"/>
      <c r="G36" s="58"/>
      <c r="L36" s="29"/>
    </row>
    <row r="37" spans="2:12" x14ac:dyDescent="0.25">
      <c r="B37" s="52" t="s">
        <v>24</v>
      </c>
      <c r="C37" s="129">
        <f>SUM(D6:D9)/100</f>
        <v>0.34850454784018597</v>
      </c>
      <c r="D37" s="153">
        <f>SUM(G6:G9)/100</f>
        <v>0.32276896458301563</v>
      </c>
      <c r="E37" s="153"/>
      <c r="F37" s="64"/>
      <c r="G37" s="64"/>
    </row>
    <row r="38" spans="2:12" x14ac:dyDescent="0.25">
      <c r="B38" s="52" t="s">
        <v>0</v>
      </c>
      <c r="C38" s="68">
        <f>E33</f>
        <v>577.05138616466479</v>
      </c>
      <c r="D38" s="163">
        <f>H33</f>
        <v>537.20972240342746</v>
      </c>
      <c r="E38" s="163"/>
      <c r="F38" s="65"/>
      <c r="G38" s="65"/>
    </row>
    <row r="41" spans="2:12" x14ac:dyDescent="0.25">
      <c r="L41" s="42"/>
    </row>
    <row r="42" spans="2:12" x14ac:dyDescent="0.25">
      <c r="L42" s="42"/>
    </row>
    <row r="43" spans="2:12" x14ac:dyDescent="0.25">
      <c r="L43" s="32"/>
    </row>
    <row r="45" spans="2:12" x14ac:dyDescent="0.25">
      <c r="J45" s="28"/>
    </row>
    <row r="48" spans="2:12" x14ac:dyDescent="0.25">
      <c r="I48" s="6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30.06.2017.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2017-12-08T10:15:55Z</cp:lastPrinted>
  <dcterms:created xsi:type="dcterms:W3CDTF">2011-07-19T10:02:04Z</dcterms:created>
  <dcterms:modified xsi:type="dcterms:W3CDTF">2020-02-14T12:33:45Z</dcterms:modified>
</cp:coreProperties>
</file>