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720" windowHeight="5130" tabRatio="559"/>
  </bookViews>
  <sheets>
    <sheet name="Udio" sheetId="4" r:id="rId1"/>
    <sheet name="HHI - Životno" sheetId="5" r:id="rId2"/>
    <sheet name="HHI - Neživotno" sheetId="6" r:id="rId3"/>
    <sheet name="HHI - Ukupno" sheetId="7" r:id="rId4"/>
  </sheets>
  <calcPr calcId="145621"/>
</workbook>
</file>

<file path=xl/calcChain.xml><?xml version="1.0" encoding="utf-8"?>
<calcChain xmlns="http://schemas.openxmlformats.org/spreadsheetml/2006/main">
  <c r="H16" i="5" l="1"/>
  <c r="E16" i="5"/>
  <c r="C20" i="5"/>
  <c r="C33" i="6" l="1"/>
  <c r="D21" i="5" l="1"/>
  <c r="C21" i="5"/>
  <c r="D20" i="5"/>
  <c r="F16" i="5"/>
  <c r="G15" i="5"/>
  <c r="G14" i="5"/>
  <c r="G13" i="5"/>
  <c r="G12" i="5"/>
  <c r="G11" i="5"/>
  <c r="G10" i="5"/>
  <c r="G9" i="5"/>
  <c r="G8" i="5"/>
  <c r="G7" i="5"/>
  <c r="G6" i="5"/>
  <c r="G16" i="5"/>
  <c r="H15" i="5" l="1"/>
  <c r="C16" i="5"/>
  <c r="D15" i="5" s="1"/>
  <c r="E15" i="5" s="1"/>
  <c r="F33" i="6" l="1"/>
  <c r="G9" i="6" s="1"/>
  <c r="F19" i="7"/>
  <c r="F31" i="7"/>
  <c r="H12" i="5"/>
  <c r="H13" i="5" l="1"/>
  <c r="H14" i="5"/>
  <c r="H10" i="5"/>
  <c r="H11" i="5"/>
  <c r="H9" i="5"/>
  <c r="H8" i="5"/>
  <c r="H7" i="5"/>
  <c r="G29" i="6"/>
  <c r="H29" i="6" s="1"/>
  <c r="G17" i="6"/>
  <c r="H17" i="6" s="1"/>
  <c r="H6" i="5" l="1"/>
  <c r="C29" i="7"/>
  <c r="F29" i="7" l="1"/>
  <c r="F30" i="7"/>
  <c r="F28" i="7"/>
  <c r="F25" i="7"/>
  <c r="F22" i="7"/>
  <c r="F27" i="7"/>
  <c r="F32" i="7"/>
  <c r="F26" i="7"/>
  <c r="F21" i="7"/>
  <c r="F23" i="7"/>
  <c r="F17" i="7"/>
  <c r="F20" i="7"/>
  <c r="F15" i="7"/>
  <c r="F18" i="7"/>
  <c r="F8" i="7"/>
  <c r="F12" i="7" l="1"/>
  <c r="F9" i="7"/>
  <c r="F13" i="7"/>
  <c r="F24" i="7"/>
  <c r="F7" i="7"/>
  <c r="F10" i="7"/>
  <c r="F6" i="7"/>
  <c r="F16" i="7"/>
  <c r="F14" i="7"/>
  <c r="G27" i="6"/>
  <c r="H27" i="6" s="1"/>
  <c r="F11" i="7"/>
  <c r="F33" i="7" l="1"/>
  <c r="G19" i="7" s="1"/>
  <c r="H19" i="7" s="1"/>
  <c r="C30" i="7"/>
  <c r="C28" i="7"/>
  <c r="C25" i="7"/>
  <c r="C22" i="7"/>
  <c r="C27" i="7"/>
  <c r="C32" i="7"/>
  <c r="C26" i="7"/>
  <c r="C24" i="7"/>
  <c r="C21" i="7"/>
  <c r="C23" i="7"/>
  <c r="C17" i="7"/>
  <c r="C16" i="7"/>
  <c r="C20" i="7"/>
  <c r="C15" i="7"/>
  <c r="C18" i="7"/>
  <c r="C14" i="7"/>
  <c r="C13" i="7"/>
  <c r="C12" i="7"/>
  <c r="C9" i="7"/>
  <c r="C10" i="7"/>
  <c r="C11" i="7"/>
  <c r="C6" i="7"/>
  <c r="C8" i="7"/>
  <c r="C7" i="7"/>
  <c r="C33" i="7" l="1"/>
  <c r="D30" i="6"/>
  <c r="E30" i="6" s="1"/>
  <c r="D27" i="6"/>
  <c r="E27" i="6" s="1"/>
  <c r="G29" i="7"/>
  <c r="H29" i="7" s="1"/>
  <c r="G31" i="7"/>
  <c r="H31" i="7" s="1"/>
  <c r="D8" i="7" l="1"/>
  <c r="D29" i="7"/>
  <c r="E29" i="7" s="1"/>
  <c r="D12" i="5"/>
  <c r="E12" i="5" s="1"/>
  <c r="D13" i="5" l="1"/>
  <c r="E13" i="5" s="1"/>
  <c r="D14" i="5"/>
  <c r="E14" i="5" s="1"/>
  <c r="D10" i="5"/>
  <c r="E10" i="5" s="1"/>
  <c r="D11" i="5"/>
  <c r="E11" i="5" s="1"/>
  <c r="D9" i="5"/>
  <c r="E9" i="5" s="1"/>
  <c r="D8" i="5"/>
  <c r="E8" i="5" s="1"/>
  <c r="D6" i="5"/>
  <c r="D7" i="5"/>
  <c r="E7" i="5" s="1"/>
  <c r="D11" i="6"/>
  <c r="E11" i="6" s="1"/>
  <c r="E6" i="5" l="1"/>
  <c r="D16" i="5"/>
  <c r="D28" i="6"/>
  <c r="E28" i="6" s="1"/>
  <c r="D20" i="6"/>
  <c r="E20" i="6" s="1"/>
  <c r="D19" i="6"/>
  <c r="E19" i="6" s="1"/>
  <c r="D15" i="6"/>
  <c r="E15" i="6" s="1"/>
  <c r="D13" i="6"/>
  <c r="E13" i="6" s="1"/>
  <c r="D9" i="6"/>
  <c r="E9" i="6" s="1"/>
  <c r="D7" i="6"/>
  <c r="D25" i="6"/>
  <c r="E25" i="6" s="1"/>
  <c r="D22" i="6"/>
  <c r="E22" i="6" s="1"/>
  <c r="D24" i="6"/>
  <c r="E24" i="6" s="1"/>
  <c r="D23" i="6"/>
  <c r="E23" i="6" s="1"/>
  <c r="D21" i="6"/>
  <c r="E21" i="6" s="1"/>
  <c r="D14" i="6"/>
  <c r="E14" i="6" s="1"/>
  <c r="D12" i="6"/>
  <c r="E12" i="6" s="1"/>
  <c r="D16" i="6"/>
  <c r="E16" i="6" s="1"/>
  <c r="D10" i="6"/>
  <c r="E10" i="6" s="1"/>
  <c r="D6" i="6"/>
  <c r="E6" i="6" s="1"/>
  <c r="D32" i="6"/>
  <c r="E32" i="6" s="1"/>
  <c r="D26" i="6"/>
  <c r="E26" i="6" s="1"/>
  <c r="D31" i="6"/>
  <c r="E31" i="6" s="1"/>
  <c r="D18" i="6"/>
  <c r="E18" i="6" s="1"/>
  <c r="D8" i="6"/>
  <c r="E8" i="6" s="1"/>
  <c r="D33" i="6" l="1"/>
  <c r="C37" i="6"/>
  <c r="E7" i="6"/>
  <c r="E33" i="6" s="1"/>
  <c r="G7" i="7" l="1"/>
  <c r="G8" i="6" l="1"/>
  <c r="G11" i="6"/>
  <c r="G16" i="6"/>
  <c r="G12" i="6"/>
  <c r="G14" i="6"/>
  <c r="G21" i="6"/>
  <c r="G23" i="6"/>
  <c r="G24" i="6"/>
  <c r="G22" i="6"/>
  <c r="G25" i="6"/>
  <c r="G30" i="6"/>
  <c r="G7" i="6"/>
  <c r="G6" i="6"/>
  <c r="G10" i="6"/>
  <c r="G13" i="6"/>
  <c r="G18" i="6"/>
  <c r="G15" i="6"/>
  <c r="G19" i="6"/>
  <c r="G31" i="6"/>
  <c r="G20" i="6"/>
  <c r="G26" i="6"/>
  <c r="G28" i="6"/>
  <c r="G32" i="6"/>
  <c r="D25" i="7"/>
  <c r="E25" i="7" s="1"/>
  <c r="D30" i="7"/>
  <c r="E30" i="7" s="1"/>
  <c r="D6" i="7"/>
  <c r="D13" i="7"/>
  <c r="E13" i="7" s="1"/>
  <c r="D26" i="7"/>
  <c r="E26" i="7" s="1"/>
  <c r="D7" i="7"/>
  <c r="D9" i="7"/>
  <c r="E9" i="7" s="1"/>
  <c r="D18" i="7"/>
  <c r="E18" i="7" s="1"/>
  <c r="D12" i="7"/>
  <c r="E12" i="7" s="1"/>
  <c r="D10" i="7"/>
  <c r="E10" i="7" s="1"/>
  <c r="D11" i="7"/>
  <c r="E11" i="7" s="1"/>
  <c r="D20" i="7"/>
  <c r="E20" i="7" s="1"/>
  <c r="D22" i="7"/>
  <c r="E22" i="7" s="1"/>
  <c r="E8" i="7"/>
  <c r="D14" i="7"/>
  <c r="E14" i="7" s="1"/>
  <c r="D17" i="7"/>
  <c r="E17" i="7" s="1"/>
  <c r="D16" i="7"/>
  <c r="E16" i="7" s="1"/>
  <c r="D24" i="7"/>
  <c r="E24" i="7" s="1"/>
  <c r="D28" i="7"/>
  <c r="E28" i="7" s="1"/>
  <c r="D15" i="7"/>
  <c r="E15" i="7" s="1"/>
  <c r="D32" i="7"/>
  <c r="E32" i="7" s="1"/>
  <c r="D23" i="7"/>
  <c r="E23" i="7" s="1"/>
  <c r="D27" i="7"/>
  <c r="E27" i="7" s="1"/>
  <c r="D21" i="7"/>
  <c r="E21" i="7" s="1"/>
  <c r="C8" i="4" l="1"/>
  <c r="C37" i="7"/>
  <c r="C7" i="4"/>
  <c r="C6" i="4"/>
  <c r="D37" i="6"/>
  <c r="D33" i="7"/>
  <c r="H7" i="6"/>
  <c r="G33" i="6"/>
  <c r="E6" i="7"/>
  <c r="E7" i="7"/>
  <c r="G8" i="7"/>
  <c r="E33" i="7" l="1"/>
  <c r="C38" i="7" s="1"/>
  <c r="H8" i="7"/>
  <c r="C38" i="6"/>
  <c r="H28" i="6"/>
  <c r="G27" i="7"/>
  <c r="H27" i="7" s="1"/>
  <c r="G20" i="7"/>
  <c r="H20" i="7" s="1"/>
  <c r="G25" i="7"/>
  <c r="H25" i="7" s="1"/>
  <c r="G28" i="7"/>
  <c r="H28" i="7" s="1"/>
  <c r="G32" i="7"/>
  <c r="H32" i="7" s="1"/>
  <c r="G21" i="7"/>
  <c r="H21" i="7" s="1"/>
  <c r="G12" i="7"/>
  <c r="H12" i="7" s="1"/>
  <c r="G11" i="7"/>
  <c r="H11" i="7" s="1"/>
  <c r="G30" i="7"/>
  <c r="H30" i="7" s="1"/>
  <c r="G26" i="7"/>
  <c r="H26" i="7" s="1"/>
  <c r="G23" i="7"/>
  <c r="H23" i="7" s="1"/>
  <c r="G15" i="7"/>
  <c r="H15" i="7" s="1"/>
  <c r="G13" i="7"/>
  <c r="H13" i="7" s="1"/>
  <c r="G24" i="7"/>
  <c r="H24" i="7" s="1"/>
  <c r="G14" i="7"/>
  <c r="H14" i="7" s="1"/>
  <c r="G6" i="7"/>
  <c r="G17" i="7"/>
  <c r="H17" i="7" s="1"/>
  <c r="G22" i="7"/>
  <c r="H22" i="7" s="1"/>
  <c r="G18" i="7"/>
  <c r="H18" i="7" s="1"/>
  <c r="G10" i="7"/>
  <c r="H10" i="7" s="1"/>
  <c r="H6" i="7" l="1"/>
  <c r="D8" i="4"/>
  <c r="H25" i="6"/>
  <c r="H30" i="6"/>
  <c r="H21" i="6"/>
  <c r="H32" i="6"/>
  <c r="H18" i="6"/>
  <c r="H14" i="6"/>
  <c r="H31" i="6"/>
  <c r="H15" i="6"/>
  <c r="H13" i="6"/>
  <c r="H10" i="6"/>
  <c r="H22" i="6"/>
  <c r="H26" i="6"/>
  <c r="H23" i="6"/>
  <c r="H24" i="6"/>
  <c r="H19" i="6"/>
  <c r="H20" i="6"/>
  <c r="H12" i="6"/>
  <c r="H16" i="6"/>
  <c r="H9" i="6"/>
  <c r="H8" i="6"/>
  <c r="H11" i="6" l="1"/>
  <c r="H6" i="6"/>
  <c r="H33" i="6" s="1"/>
  <c r="G9" i="7"/>
  <c r="G16" i="7"/>
  <c r="H16" i="7" s="1"/>
  <c r="H7" i="7"/>
  <c r="D7" i="4" l="1"/>
  <c r="D37" i="7"/>
  <c r="D6" i="4"/>
  <c r="D38" i="6"/>
  <c r="G33" i="7"/>
  <c r="H9" i="7"/>
  <c r="H33" i="7" s="1"/>
  <c r="D38" i="7" l="1"/>
</calcChain>
</file>

<file path=xl/sharedStrings.xml><?xml version="1.0" encoding="utf-8"?>
<sst xmlns="http://schemas.openxmlformats.org/spreadsheetml/2006/main" count="136" uniqueCount="47">
  <si>
    <t>HHI</t>
  </si>
  <si>
    <t>Tržišni udio</t>
  </si>
  <si>
    <t>UKUPNO:</t>
  </si>
  <si>
    <t>Merkur BH osiguranje d.d.</t>
  </si>
  <si>
    <t>Uniqa osiguranje d.d.</t>
  </si>
  <si>
    <t>Grawe osiguranje d.d.</t>
  </si>
  <si>
    <t>Grawe osiguranje a.d.</t>
  </si>
  <si>
    <t>Croatia osiguranje d.d.</t>
  </si>
  <si>
    <t>Triglav osiguranje d.d.</t>
  </si>
  <si>
    <t>Dunav osiguranje a.d.</t>
  </si>
  <si>
    <t>Euroherc osiguranje d.d.</t>
  </si>
  <si>
    <t>VGT osiguranje d.d.</t>
  </si>
  <si>
    <t>Drina osiguranje a.d.</t>
  </si>
  <si>
    <t>Zovko osiguranje d.d.</t>
  </si>
  <si>
    <t>Nešković osiguranje a.d.</t>
  </si>
  <si>
    <t>Triglav osiguranje a.d.</t>
  </si>
  <si>
    <t>ASA osiguranje d.d.</t>
  </si>
  <si>
    <t>Camelija osiguranje d.d.</t>
  </si>
  <si>
    <t>Krajina osiguranje a.d.</t>
  </si>
  <si>
    <t>Osiguranje Aura a.d.</t>
  </si>
  <si>
    <t>Mikrofin osiguranje a.d.</t>
  </si>
  <si>
    <t>Brčko-gas osiguranje d.d.</t>
  </si>
  <si>
    <t>Dominantno društvo</t>
  </si>
  <si>
    <t>Udio u ukupnoj premiji (%)</t>
  </si>
  <si>
    <t>Tržišni udio prva četiri društva</t>
  </si>
  <si>
    <t>Bosna-Sunce osiguranje d.d.</t>
  </si>
  <si>
    <t>Sarajevo-osiguranje d.d.</t>
  </si>
  <si>
    <t>Wiener osiguranje a.d.***</t>
  </si>
  <si>
    <t>Osiguranje Garant d.d.</t>
  </si>
  <si>
    <t>-</t>
  </si>
  <si>
    <t>Koncentracija tržišta osiguranja u BiH za prvi kvartal 2016. i 2017.</t>
  </si>
  <si>
    <t>I K 2017.**</t>
  </si>
  <si>
    <t>I K 2016.*</t>
  </si>
  <si>
    <t>HHI indeks za tržište životnog osiguranja u BiH za prvi kvartal 2016. i 2017. godine</t>
  </si>
  <si>
    <t>Central osiguranje d.d.***</t>
  </si>
  <si>
    <t>Wiener osiguranje a.d.</t>
  </si>
  <si>
    <t>Atos osiguranje a.d.****</t>
  </si>
  <si>
    <t>Euros osiguranje a.d.*****</t>
  </si>
  <si>
    <t>SAS - Super P osiguranje a.d.******</t>
  </si>
  <si>
    <t>Prvih pet osiguravatelja</t>
  </si>
  <si>
    <t>Prvih deset osiguravatelja</t>
  </si>
  <si>
    <t>*Podatci se odnose na razdoblje od 01.01. do 31.03.2016. godine.</t>
  </si>
  <si>
    <t>**Podatci se odnose na razdoblje od 01.01. do 31.03.2017. godine.</t>
  </si>
  <si>
    <t>Osiguravajuće društvo</t>
  </si>
  <si>
    <t>Premija (u tisućama KM)</t>
  </si>
  <si>
    <t>HHI indeks za tržište životnog i neživotnog osiguranja u BiH za prvi kvartal 2016. i 2017. godine</t>
  </si>
  <si>
    <t>HHI indeks za tržište neživotnog osiguranja u BiH za prvi kvartal 2016. i 2017.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</si>
</sst>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1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color rgb="FF00B0F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Bookman Old Style"/>
      <family val="1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Bookman Old Style"/>
      <family val="1"/>
    </font>
    <font>
      <sz val="9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38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Bookman Old Style"/>
      <family val="1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65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3" borderId="7" applyNumberFormat="0" applyFont="0" applyAlignment="0" applyProtection="0"/>
    <xf numFmtId="0" fontId="24" fillId="20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42" fillId="0" borderId="0"/>
    <xf numFmtId="0" fontId="6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2" fillId="0" borderId="0"/>
    <xf numFmtId="0" fontId="4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9" fillId="0" borderId="0" xfId="40" applyFont="1"/>
    <xf numFmtId="0" fontId="29" fillId="0" borderId="0" xfId="151" applyFont="1"/>
    <xf numFmtId="1" fontId="29" fillId="0" borderId="0" xfId="151" applyNumberFormat="1" applyFont="1"/>
    <xf numFmtId="0" fontId="31" fillId="0" borderId="0" xfId="151" applyFont="1"/>
    <xf numFmtId="0" fontId="31" fillId="0" borderId="0" xfId="151" applyFont="1" applyAlignment="1">
      <alignment horizontal="left"/>
    </xf>
    <xf numFmtId="3" fontId="31" fillId="0" borderId="0" xfId="151" applyNumberFormat="1" applyFont="1"/>
    <xf numFmtId="0" fontId="31" fillId="0" borderId="0" xfId="151" applyFont="1" applyBorder="1"/>
    <xf numFmtId="0" fontId="33" fillId="0" borderId="0" xfId="151" applyFont="1" applyBorder="1"/>
    <xf numFmtId="0" fontId="36" fillId="26" borderId="10" xfId="151" applyFont="1" applyFill="1" applyBorder="1" applyAlignment="1">
      <alignment horizontal="center" vertical="center" wrapText="1"/>
    </xf>
    <xf numFmtId="0" fontId="36" fillId="26" borderId="10" xfId="151" applyFont="1" applyFill="1" applyBorder="1" applyAlignment="1">
      <alignment horizontal="center" vertical="center"/>
    </xf>
    <xf numFmtId="0" fontId="36" fillId="26" borderId="15" xfId="151" applyFont="1" applyFill="1" applyBorder="1" applyAlignment="1">
      <alignment horizontal="center" vertical="center"/>
    </xf>
    <xf numFmtId="2" fontId="37" fillId="25" borderId="10" xfId="151" applyNumberFormat="1" applyFont="1" applyFill="1" applyBorder="1" applyAlignment="1">
      <alignment horizontal="right"/>
    </xf>
    <xf numFmtId="1" fontId="37" fillId="0" borderId="15" xfId="151" applyNumberFormat="1" applyFont="1" applyBorder="1" applyAlignment="1">
      <alignment horizontal="right"/>
    </xf>
    <xf numFmtId="2" fontId="37" fillId="0" borderId="10" xfId="151" applyNumberFormat="1" applyFont="1" applyFill="1" applyBorder="1" applyAlignment="1">
      <alignment horizontal="right"/>
    </xf>
    <xf numFmtId="0" fontId="36" fillId="26" borderId="16" xfId="151" applyFont="1" applyFill="1" applyBorder="1" applyAlignment="1">
      <alignment horizontal="right" wrapText="1"/>
    </xf>
    <xf numFmtId="3" fontId="36" fillId="26" borderId="17" xfId="151" applyNumberFormat="1" applyFont="1" applyFill="1" applyBorder="1" applyAlignment="1">
      <alignment horizontal="right"/>
    </xf>
    <xf numFmtId="1" fontId="36" fillId="26" borderId="17" xfId="151" applyNumberFormat="1" applyFont="1" applyFill="1" applyBorder="1" applyAlignment="1">
      <alignment horizontal="right"/>
    </xf>
    <xf numFmtId="1" fontId="35" fillId="24" borderId="15" xfId="151" applyNumberFormat="1" applyFont="1" applyFill="1" applyBorder="1" applyAlignment="1">
      <alignment horizontal="right"/>
    </xf>
    <xf numFmtId="1" fontId="34" fillId="26" borderId="17" xfId="151" applyNumberFormat="1" applyFont="1" applyFill="1" applyBorder="1" applyAlignment="1">
      <alignment horizontal="right"/>
    </xf>
    <xf numFmtId="1" fontId="34" fillId="26" borderId="18" xfId="151" applyNumberFormat="1" applyFont="1" applyFill="1" applyBorder="1" applyAlignment="1">
      <alignment horizontal="right"/>
    </xf>
    <xf numFmtId="0" fontId="34" fillId="25" borderId="11" xfId="40" applyFont="1" applyFill="1" applyBorder="1" applyAlignment="1">
      <alignment horizontal="center" vertical="center"/>
    </xf>
    <xf numFmtId="0" fontId="34" fillId="25" borderId="12" xfId="40" applyFont="1" applyFill="1" applyBorder="1" applyAlignment="1">
      <alignment horizontal="center" vertical="center"/>
    </xf>
    <xf numFmtId="0" fontId="34" fillId="25" borderId="13" xfId="40" applyFont="1" applyFill="1" applyBorder="1" applyAlignment="1">
      <alignment horizontal="center" vertical="center"/>
    </xf>
    <xf numFmtId="0" fontId="35" fillId="0" borderId="14" xfId="40" applyFont="1" applyBorder="1" applyAlignment="1">
      <alignment horizontal="left"/>
    </xf>
    <xf numFmtId="0" fontId="35" fillId="0" borderId="16" xfId="40" applyFont="1" applyBorder="1" applyAlignment="1">
      <alignment horizontal="left"/>
    </xf>
    <xf numFmtId="0" fontId="38" fillId="0" borderId="0" xfId="40" applyFont="1"/>
    <xf numFmtId="3" fontId="36" fillId="26" borderId="18" xfId="151" applyNumberFormat="1" applyFont="1" applyFill="1" applyBorder="1" applyAlignment="1">
      <alignment horizontal="right" vertical="center"/>
    </xf>
    <xf numFmtId="3" fontId="39" fillId="0" borderId="0" xfId="151" applyNumberFormat="1" applyFont="1" applyFill="1" applyBorder="1" applyAlignment="1">
      <alignment horizontal="right" wrapText="1"/>
    </xf>
    <xf numFmtId="0" fontId="40" fillId="0" borderId="0" xfId="0" applyFont="1"/>
    <xf numFmtId="3" fontId="41" fillId="0" borderId="0" xfId="151" applyNumberFormat="1" applyFont="1"/>
    <xf numFmtId="3" fontId="39" fillId="0" borderId="0" xfId="151" applyNumberFormat="1" applyFont="1" applyFill="1" applyBorder="1" applyAlignment="1">
      <alignment horizontal="right" vertical="center"/>
    </xf>
    <xf numFmtId="0" fontId="43" fillId="0" borderId="0" xfId="40" applyFont="1" applyBorder="1" applyAlignment="1"/>
    <xf numFmtId="4" fontId="31" fillId="0" borderId="0" xfId="151" applyNumberFormat="1" applyFont="1"/>
    <xf numFmtId="3" fontId="29" fillId="0" borderId="0" xfId="151" applyNumberFormat="1" applyFont="1"/>
    <xf numFmtId="0" fontId="44" fillId="0" borderId="14" xfId="151" applyFont="1" applyBorder="1" applyAlignment="1">
      <alignment horizontal="left" wrapText="1"/>
    </xf>
    <xf numFmtId="0" fontId="44" fillId="0" borderId="14" xfId="151" applyFont="1" applyBorder="1" applyAlignment="1">
      <alignment horizontal="left"/>
    </xf>
    <xf numFmtId="0" fontId="44" fillId="24" borderId="14" xfId="151" applyFont="1" applyFill="1" applyBorder="1" applyAlignment="1">
      <alignment horizontal="left"/>
    </xf>
    <xf numFmtId="0" fontId="44" fillId="24" borderId="14" xfId="151" applyFont="1" applyFill="1" applyBorder="1" applyAlignment="1">
      <alignment horizontal="left" wrapText="1"/>
    </xf>
    <xf numFmtId="1" fontId="31" fillId="0" borderId="0" xfId="151" applyNumberFormat="1" applyFont="1"/>
    <xf numFmtId="0" fontId="44" fillId="24" borderId="14" xfId="151" applyFont="1" applyFill="1" applyBorder="1" applyAlignment="1">
      <alignment horizontal="justify" vertical="center"/>
    </xf>
    <xf numFmtId="0" fontId="44" fillId="24" borderId="14" xfId="151" applyFont="1" applyFill="1" applyBorder="1" applyAlignment="1">
      <alignment horizontal="justify" vertical="center" wrapText="1"/>
    </xf>
    <xf numFmtId="0" fontId="44" fillId="24" borderId="14" xfId="151" applyFont="1" applyFill="1" applyBorder="1" applyAlignment="1">
      <alignment horizontal="left" vertical="center"/>
    </xf>
    <xf numFmtId="3" fontId="45" fillId="0" borderId="0" xfId="151" applyNumberFormat="1" applyFont="1"/>
    <xf numFmtId="0" fontId="46" fillId="0" borderId="14" xfId="151" applyFont="1" applyBorder="1" applyAlignment="1">
      <alignment wrapText="1"/>
    </xf>
    <xf numFmtId="4" fontId="0" fillId="0" borderId="0" xfId="0" applyNumberFormat="1" applyBorder="1"/>
    <xf numFmtId="4" fontId="45" fillId="0" borderId="0" xfId="151" applyNumberFormat="1" applyFont="1"/>
    <xf numFmtId="0" fontId="44" fillId="24" borderId="22" xfId="151" applyFont="1" applyFill="1" applyBorder="1" applyAlignment="1">
      <alignment horizontal="justify" vertical="center"/>
    </xf>
    <xf numFmtId="4" fontId="14" fillId="0" borderId="0" xfId="0" applyNumberFormat="1" applyFont="1"/>
    <xf numFmtId="0" fontId="34" fillId="0" borderId="10" xfId="151" applyFont="1" applyBorder="1" applyAlignment="1">
      <alignment horizontal="left"/>
    </xf>
    <xf numFmtId="2" fontId="44" fillId="25" borderId="10" xfId="151" applyNumberFormat="1" applyFont="1" applyFill="1" applyBorder="1" applyAlignment="1">
      <alignment horizontal="right"/>
    </xf>
    <xf numFmtId="1" fontId="44" fillId="0" borderId="10" xfId="151" applyNumberFormat="1" applyFont="1" applyBorder="1" applyAlignment="1">
      <alignment horizontal="right"/>
    </xf>
    <xf numFmtId="1" fontId="47" fillId="0" borderId="0" xfId="151" applyNumberFormat="1" applyFont="1"/>
    <xf numFmtId="0" fontId="34" fillId="0" borderId="0" xfId="151" applyFont="1" applyFill="1" applyBorder="1" applyAlignment="1">
      <alignment horizontal="center"/>
    </xf>
    <xf numFmtId="0" fontId="35" fillId="25" borderId="10" xfId="151" applyFont="1" applyFill="1" applyBorder="1" applyAlignment="1">
      <alignment horizontal="center"/>
    </xf>
    <xf numFmtId="3" fontId="44" fillId="0" borderId="10" xfId="151" applyNumberFormat="1" applyFont="1" applyBorder="1" applyAlignment="1">
      <alignment horizontal="center"/>
    </xf>
    <xf numFmtId="3" fontId="50" fillId="0" borderId="10" xfId="151" applyNumberFormat="1" applyFont="1" applyBorder="1" applyAlignment="1">
      <alignment horizontal="center" vertical="center"/>
    </xf>
    <xf numFmtId="0" fontId="34" fillId="0" borderId="0" xfId="151" applyFont="1" applyFill="1" applyBorder="1" applyAlignment="1">
      <alignment horizontal="center" vertical="center"/>
    </xf>
    <xf numFmtId="10" fontId="44" fillId="0" borderId="0" xfId="151" applyNumberFormat="1" applyFont="1" applyFill="1" applyBorder="1" applyAlignment="1">
      <alignment horizontal="center"/>
    </xf>
    <xf numFmtId="3" fontId="44" fillId="0" borderId="0" xfId="151" applyNumberFormat="1" applyFont="1" applyFill="1" applyBorder="1" applyAlignment="1">
      <alignment horizontal="center"/>
    </xf>
    <xf numFmtId="0" fontId="51" fillId="25" borderId="10" xfId="151" applyFont="1" applyFill="1" applyBorder="1" applyAlignment="1">
      <alignment horizontal="center" vertical="center"/>
    </xf>
    <xf numFmtId="0" fontId="51" fillId="25" borderId="10" xfId="151" applyFont="1" applyFill="1" applyBorder="1" applyAlignment="1">
      <alignment horizontal="center"/>
    </xf>
    <xf numFmtId="1" fontId="50" fillId="0" borderId="10" xfId="151" applyNumberFormat="1" applyFont="1" applyBorder="1" applyAlignment="1">
      <alignment horizontal="center"/>
    </xf>
    <xf numFmtId="0" fontId="35" fillId="25" borderId="10" xfId="151" applyFont="1" applyFill="1" applyBorder="1" applyAlignment="1"/>
    <xf numFmtId="0" fontId="34" fillId="0" borderId="10" xfId="151" applyFont="1" applyBorder="1" applyAlignment="1"/>
    <xf numFmtId="0" fontId="31" fillId="0" borderId="0" xfId="151" applyFont="1" applyFill="1" applyBorder="1"/>
    <xf numFmtId="3" fontId="48" fillId="0" borderId="0" xfId="151" applyNumberFormat="1" applyFont="1" applyFill="1" applyBorder="1" applyAlignment="1">
      <alignment horizontal="right"/>
    </xf>
    <xf numFmtId="3" fontId="45" fillId="0" borderId="0" xfId="151" applyNumberFormat="1" applyFont="1" applyFill="1" applyBorder="1"/>
    <xf numFmtId="1" fontId="44" fillId="24" borderId="10" xfId="151" applyNumberFormat="1" applyFont="1" applyFill="1" applyBorder="1" applyAlignment="1">
      <alignment horizontal="right"/>
    </xf>
    <xf numFmtId="2" fontId="44" fillId="0" borderId="10" xfId="151" applyNumberFormat="1" applyFont="1" applyFill="1" applyBorder="1" applyAlignment="1">
      <alignment horizontal="right"/>
    </xf>
    <xf numFmtId="0" fontId="49" fillId="0" borderId="0" xfId="204" applyFont="1" applyBorder="1" applyAlignment="1">
      <alignment horizontal="left"/>
    </xf>
    <xf numFmtId="0" fontId="47" fillId="0" borderId="0" xfId="151" applyFont="1"/>
    <xf numFmtId="0" fontId="45" fillId="0" borderId="0" xfId="151" applyFont="1"/>
    <xf numFmtId="3" fontId="44" fillId="24" borderId="10" xfId="151" applyNumberFormat="1" applyFont="1" applyFill="1" applyBorder="1" applyAlignment="1">
      <alignment horizontal="right" vertical="center"/>
    </xf>
    <xf numFmtId="3" fontId="44" fillId="24" borderId="23" xfId="151" applyNumberFormat="1" applyFont="1" applyFill="1" applyBorder="1" applyAlignment="1">
      <alignment horizontal="right" vertical="center"/>
    </xf>
    <xf numFmtId="2" fontId="44" fillId="27" borderId="10" xfId="151" applyNumberFormat="1" applyFont="1" applyFill="1" applyBorder="1" applyAlignment="1">
      <alignment horizontal="right"/>
    </xf>
    <xf numFmtId="0" fontId="38" fillId="0" borderId="0" xfId="151" applyFont="1" applyBorder="1"/>
    <xf numFmtId="4" fontId="49" fillId="0" borderId="0" xfId="206" applyNumberFormat="1" applyFont="1" applyBorder="1" applyAlignment="1" applyProtection="1">
      <alignment horizontal="right"/>
      <protection locked="0"/>
    </xf>
    <xf numFmtId="4" fontId="49" fillId="0" borderId="0" xfId="206" applyNumberFormat="1" applyFont="1" applyBorder="1" applyAlignment="1" applyProtection="1">
      <alignment horizontal="right"/>
    </xf>
    <xf numFmtId="3" fontId="44" fillId="0" borderId="10" xfId="151" applyNumberFormat="1" applyFont="1" applyFill="1" applyBorder="1" applyAlignment="1">
      <alignment horizontal="right" wrapText="1"/>
    </xf>
    <xf numFmtId="3" fontId="44" fillId="0" borderId="10" xfId="151" applyNumberFormat="1" applyFont="1" applyBorder="1" applyAlignment="1">
      <alignment horizontal="right" wrapText="1"/>
    </xf>
    <xf numFmtId="4" fontId="53" fillId="0" borderId="0" xfId="206" applyNumberFormat="1" applyFont="1" applyBorder="1" applyAlignment="1" applyProtection="1">
      <alignment horizontal="right"/>
      <protection locked="0"/>
    </xf>
    <xf numFmtId="4" fontId="53" fillId="0" borderId="0" xfId="206" applyNumberFormat="1" applyFont="1" applyBorder="1" applyAlignment="1" applyProtection="1">
      <alignment horizontal="right"/>
    </xf>
    <xf numFmtId="4" fontId="54" fillId="0" borderId="0" xfId="151" applyNumberFormat="1" applyFont="1" applyBorder="1"/>
    <xf numFmtId="4" fontId="55" fillId="0" borderId="0" xfId="204" applyNumberFormat="1" applyFont="1" applyBorder="1"/>
    <xf numFmtId="0" fontId="53" fillId="0" borderId="0" xfId="204" applyFont="1" applyBorder="1" applyAlignment="1">
      <alignment horizontal="left"/>
    </xf>
    <xf numFmtId="0" fontId="31" fillId="0" borderId="0" xfId="151" applyFont="1" applyAlignment="1"/>
    <xf numFmtId="0" fontId="44" fillId="24" borderId="22" xfId="151" applyFont="1" applyFill="1" applyBorder="1" applyAlignment="1">
      <alignment horizontal="left"/>
    </xf>
    <xf numFmtId="3" fontId="34" fillId="0" borderId="0" xfId="151" applyNumberFormat="1" applyFont="1" applyFill="1" applyBorder="1" applyAlignment="1">
      <alignment horizontal="right" vertical="center"/>
    </xf>
    <xf numFmtId="0" fontId="56" fillId="0" borderId="0" xfId="151" applyFont="1" applyBorder="1"/>
    <xf numFmtId="0" fontId="57" fillId="0" borderId="0" xfId="151" applyFont="1" applyBorder="1"/>
    <xf numFmtId="4" fontId="55" fillId="0" borderId="0" xfId="206" applyNumberFormat="1" applyFont="1" applyBorder="1" applyAlignment="1" applyProtection="1">
      <alignment horizontal="right"/>
      <protection locked="0"/>
    </xf>
    <xf numFmtId="4" fontId="55" fillId="0" borderId="0" xfId="206" applyNumberFormat="1" applyFont="1" applyBorder="1" applyAlignment="1" applyProtection="1">
      <alignment horizontal="right"/>
    </xf>
    <xf numFmtId="0" fontId="58" fillId="0" borderId="0" xfId="204" applyFont="1" applyBorder="1" applyAlignment="1">
      <alignment horizontal="left"/>
    </xf>
    <xf numFmtId="0" fontId="44" fillId="0" borderId="14" xfId="40" applyFont="1" applyBorder="1"/>
    <xf numFmtId="3" fontId="44" fillId="24" borderId="21" xfId="151" applyNumberFormat="1" applyFont="1" applyFill="1" applyBorder="1" applyAlignment="1">
      <alignment horizontal="right" vertical="center"/>
    </xf>
    <xf numFmtId="3" fontId="44" fillId="24" borderId="24" xfId="151" applyNumberFormat="1" applyFont="1" applyFill="1" applyBorder="1" applyAlignment="1">
      <alignment horizontal="right" vertical="center"/>
    </xf>
    <xf numFmtId="2" fontId="44" fillId="0" borderId="10" xfId="151" applyNumberFormat="1" applyFont="1" applyFill="1" applyBorder="1" applyAlignment="1">
      <alignment horizontal="right" vertical="center"/>
    </xf>
    <xf numFmtId="2" fontId="44" fillId="27" borderId="10" xfId="151" applyNumberFormat="1" applyFont="1" applyFill="1" applyBorder="1" applyAlignment="1">
      <alignment horizontal="right" vertical="center"/>
    </xf>
    <xf numFmtId="0" fontId="34" fillId="25" borderId="10" xfId="151" applyFont="1" applyFill="1" applyBorder="1" applyAlignment="1">
      <alignment horizontal="center"/>
    </xf>
    <xf numFmtId="0" fontId="59" fillId="0" borderId="0" xfId="204" applyFont="1" applyBorder="1" applyAlignment="1">
      <alignment horizontal="left" vertical="center" indent="1"/>
    </xf>
    <xf numFmtId="3" fontId="47" fillId="0" borderId="0" xfId="151" applyNumberFormat="1" applyFont="1"/>
    <xf numFmtId="3" fontId="60" fillId="0" borderId="0" xfId="206" applyNumberFormat="1" applyFont="1" applyFill="1" applyBorder="1" applyAlignment="1" applyProtection="1">
      <alignment horizontal="right" vertical="center"/>
    </xf>
    <xf numFmtId="3" fontId="48" fillId="0" borderId="0" xfId="151" applyNumberFormat="1" applyFont="1" applyFill="1" applyBorder="1" applyAlignment="1"/>
    <xf numFmtId="2" fontId="44" fillId="0" borderId="23" xfId="151" applyNumberFormat="1" applyFont="1" applyFill="1" applyBorder="1" applyAlignment="1">
      <alignment horizontal="right" vertical="center"/>
    </xf>
    <xf numFmtId="1" fontId="44" fillId="24" borderId="23" xfId="151" applyNumberFormat="1" applyFont="1" applyFill="1" applyBorder="1" applyAlignment="1">
      <alignment horizontal="right" vertical="center"/>
    </xf>
    <xf numFmtId="0" fontId="59" fillId="0" borderId="0" xfId="204" applyFont="1" applyFill="1" applyBorder="1" applyAlignment="1">
      <alignment horizontal="left" vertical="center" indent="1"/>
    </xf>
    <xf numFmtId="3" fontId="59" fillId="0" borderId="0" xfId="206" applyNumberFormat="1" applyFont="1" applyFill="1" applyBorder="1" applyAlignment="1" applyProtection="1">
      <alignment horizontal="right" vertical="center"/>
    </xf>
    <xf numFmtId="0" fontId="57" fillId="0" borderId="0" xfId="151" applyFont="1" applyFill="1" applyBorder="1"/>
    <xf numFmtId="0" fontId="56" fillId="0" borderId="0" xfId="151" applyFont="1" applyFill="1" applyBorder="1"/>
    <xf numFmtId="0" fontId="58" fillId="0" borderId="0" xfId="204" applyFont="1" applyFill="1" applyBorder="1" applyAlignment="1">
      <alignment horizontal="left"/>
    </xf>
    <xf numFmtId="4" fontId="55" fillId="0" borderId="0" xfId="206" applyNumberFormat="1" applyFont="1" applyFill="1" applyBorder="1" applyAlignment="1" applyProtection="1">
      <alignment horizontal="right"/>
      <protection locked="0"/>
    </xf>
    <xf numFmtId="3" fontId="48" fillId="26" borderId="17" xfId="151" applyNumberFormat="1" applyFont="1" applyFill="1" applyBorder="1" applyAlignment="1">
      <alignment horizontal="right"/>
    </xf>
    <xf numFmtId="3" fontId="44" fillId="0" borderId="0" xfId="0" applyNumberFormat="1" applyFont="1"/>
    <xf numFmtId="3" fontId="35" fillId="24" borderId="10" xfId="151" applyNumberFormat="1" applyFont="1" applyFill="1" applyBorder="1" applyAlignment="1">
      <alignment horizontal="right"/>
    </xf>
    <xf numFmtId="3" fontId="35" fillId="0" borderId="10" xfId="151" applyNumberFormat="1" applyFont="1" applyFill="1" applyBorder="1" applyAlignment="1">
      <alignment horizontal="right"/>
    </xf>
    <xf numFmtId="3" fontId="34" fillId="26" borderId="17" xfId="151" applyNumberFormat="1" applyFont="1" applyFill="1" applyBorder="1" applyAlignment="1">
      <alignment horizontal="right"/>
    </xf>
    <xf numFmtId="3" fontId="35" fillId="24" borderId="23" xfId="151" applyNumberFormat="1" applyFont="1" applyFill="1" applyBorder="1" applyAlignment="1">
      <alignment horizontal="right"/>
    </xf>
    <xf numFmtId="2" fontId="44" fillId="25" borderId="10" xfId="151" applyNumberFormat="1" applyFont="1" applyFill="1" applyBorder="1" applyAlignment="1">
      <alignment horizontal="right" vertical="center"/>
    </xf>
    <xf numFmtId="1" fontId="44" fillId="24" borderId="10" xfId="151" applyNumberFormat="1" applyFont="1" applyFill="1" applyBorder="1" applyAlignment="1">
      <alignment horizontal="right" vertical="center"/>
    </xf>
    <xf numFmtId="1" fontId="44" fillId="24" borderId="15" xfId="151" applyNumberFormat="1" applyFont="1" applyFill="1" applyBorder="1" applyAlignment="1">
      <alignment horizontal="right" vertical="center"/>
    </xf>
    <xf numFmtId="0" fontId="48" fillId="26" borderId="16" xfId="151" applyFont="1" applyFill="1" applyBorder="1" applyAlignment="1">
      <alignment horizontal="right" vertical="center" wrapText="1"/>
    </xf>
    <xf numFmtId="3" fontId="48" fillId="26" borderId="17" xfId="151" applyNumberFormat="1" applyFont="1" applyFill="1" applyBorder="1" applyAlignment="1">
      <alignment horizontal="right" vertical="center"/>
    </xf>
    <xf numFmtId="1" fontId="48" fillId="26" borderId="17" xfId="151" applyNumberFormat="1" applyFont="1" applyFill="1" applyBorder="1" applyAlignment="1">
      <alignment horizontal="right" vertical="center"/>
    </xf>
    <xf numFmtId="1" fontId="48" fillId="26" borderId="18" xfId="151" applyNumberFormat="1" applyFont="1" applyFill="1" applyBorder="1" applyAlignment="1">
      <alignment horizontal="right" vertical="center"/>
    </xf>
    <xf numFmtId="10" fontId="44" fillId="0" borderId="17" xfId="40" applyNumberFormat="1" applyFont="1" applyBorder="1" applyAlignment="1">
      <alignment horizontal="center"/>
    </xf>
    <xf numFmtId="10" fontId="44" fillId="0" borderId="18" xfId="40" applyNumberFormat="1" applyFont="1" applyBorder="1" applyAlignment="1">
      <alignment horizontal="center"/>
    </xf>
    <xf numFmtId="10" fontId="44" fillId="0" borderId="10" xfId="151" applyNumberFormat="1" applyFont="1" applyBorder="1" applyAlignment="1">
      <alignment horizontal="center"/>
    </xf>
    <xf numFmtId="10" fontId="44" fillId="0" borderId="10" xfId="40" applyNumberFormat="1" applyFont="1" applyBorder="1" applyAlignment="1">
      <alignment horizontal="center"/>
    </xf>
    <xf numFmtId="10" fontId="44" fillId="0" borderId="15" xfId="40" applyNumberFormat="1" applyFont="1" applyBorder="1" applyAlignment="1">
      <alignment horizontal="center"/>
    </xf>
    <xf numFmtId="0" fontId="52" fillId="0" borderId="19" xfId="40" applyFont="1" applyBorder="1" applyAlignment="1">
      <alignment horizontal="center"/>
    </xf>
    <xf numFmtId="0" fontId="52" fillId="0" borderId="20" xfId="40" applyFont="1" applyBorder="1" applyAlignment="1">
      <alignment horizontal="center"/>
    </xf>
    <xf numFmtId="0" fontId="52" fillId="0" borderId="21" xfId="40" applyFont="1" applyBorder="1" applyAlignment="1">
      <alignment horizontal="center"/>
    </xf>
    <xf numFmtId="10" fontId="44" fillId="0" borderId="10" xfId="151" applyNumberFormat="1" applyFont="1" applyBorder="1" applyAlignment="1">
      <alignment horizontal="center"/>
    </xf>
    <xf numFmtId="3" fontId="5" fillId="0" borderId="10" xfId="151" applyNumberFormat="1" applyFont="1" applyBorder="1" applyAlignment="1">
      <alignment horizontal="center" vertical="center"/>
    </xf>
    <xf numFmtId="0" fontId="30" fillId="0" borderId="19" xfId="151" applyFont="1" applyBorder="1" applyAlignment="1">
      <alignment horizontal="center"/>
    </xf>
    <xf numFmtId="0" fontId="30" fillId="0" borderId="20" xfId="151" applyFont="1" applyBorder="1" applyAlignment="1">
      <alignment horizontal="center"/>
    </xf>
    <xf numFmtId="0" fontId="30" fillId="0" borderId="21" xfId="151" applyFont="1" applyBorder="1" applyAlignment="1">
      <alignment horizontal="center"/>
    </xf>
    <xf numFmtId="0" fontId="36" fillId="25" borderId="12" xfId="151" applyFont="1" applyFill="1" applyBorder="1" applyAlignment="1">
      <alignment horizontal="center" vertical="center"/>
    </xf>
    <xf numFmtId="0" fontId="36" fillId="25" borderId="13" xfId="151" applyFont="1" applyFill="1" applyBorder="1" applyAlignment="1">
      <alignment horizontal="center" vertical="center"/>
    </xf>
    <xf numFmtId="0" fontId="36" fillId="25" borderId="11" xfId="151" applyFont="1" applyFill="1" applyBorder="1" applyAlignment="1">
      <alignment horizontal="center" vertical="center" wrapText="1"/>
    </xf>
    <xf numFmtId="0" fontId="36" fillId="25" borderId="14" xfId="151" applyFont="1" applyFill="1" applyBorder="1" applyAlignment="1">
      <alignment horizontal="center" vertical="center" wrapText="1"/>
    </xf>
    <xf numFmtId="0" fontId="34" fillId="25" borderId="10" xfId="151" applyFont="1" applyFill="1" applyBorder="1" applyAlignment="1">
      <alignment horizontal="center"/>
    </xf>
    <xf numFmtId="3" fontId="44" fillId="0" borderId="10" xfId="151" applyNumberFormat="1" applyFont="1" applyBorder="1" applyAlignment="1">
      <alignment horizontal="center"/>
    </xf>
    <xf numFmtId="0" fontId="32" fillId="0" borderId="19" xfId="151" applyFont="1" applyBorder="1" applyAlignment="1">
      <alignment horizontal="center"/>
    </xf>
    <xf numFmtId="0" fontId="32" fillId="0" borderId="20" xfId="151" applyFont="1" applyBorder="1" applyAlignment="1">
      <alignment horizontal="center"/>
    </xf>
    <xf numFmtId="0" fontId="32" fillId="0" borderId="21" xfId="151" applyFont="1" applyBorder="1" applyAlignment="1">
      <alignment horizontal="center"/>
    </xf>
    <xf numFmtId="0" fontId="51" fillId="25" borderId="10" xfId="151" applyFont="1" applyFill="1" applyBorder="1" applyAlignment="1">
      <alignment horizontal="center" vertical="center"/>
    </xf>
    <xf numFmtId="0" fontId="51" fillId="25" borderId="10" xfId="151" applyFont="1" applyFill="1" applyBorder="1" applyAlignment="1">
      <alignment horizontal="center"/>
    </xf>
  </cellXfs>
  <cellStyles count="22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5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2"/>
    <cellStyle name="Normal 161" xfId="214"/>
    <cellStyle name="Normal 162" xfId="216"/>
    <cellStyle name="Normal 163" xfId="221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ální_Rezervy_prez_1_12_03" xfId="197"/>
    <cellStyle name="Normalno 2" xfId="206"/>
    <cellStyle name="Normalno 2 2" xfId="219"/>
    <cellStyle name="Normalno 3" xfId="207"/>
    <cellStyle name="Note" xfId="198" builtinId="10" customBuiltin="1"/>
    <cellStyle name="Obično 2" xfId="204"/>
    <cellStyle name="Obično 2 2" xfId="208"/>
    <cellStyle name="Obično 3" xfId="209"/>
    <cellStyle name="Obično 3 2" xfId="213"/>
    <cellStyle name="Obično 3 3" xfId="215"/>
    <cellStyle name="Obično 3 4" xfId="217"/>
    <cellStyle name="Obično 3 5" xfId="222"/>
    <cellStyle name="Obično 4" xfId="210"/>
    <cellStyle name="Obično 4 2" xfId="220"/>
    <cellStyle name="Obično_12a Izvjestaji drustava za osiguranje" xfId="211"/>
    <cellStyle name="Output" xfId="199" builtinId="21" customBuiltin="1"/>
    <cellStyle name="Percent 2" xfId="218"/>
    <cellStyle name="Percent 3" xfId="223"/>
    <cellStyle name="Standard_0103_s Versicherung" xfId="200"/>
    <cellStyle name="Title" xfId="201" builtinId="15" customBuiltin="1"/>
    <cellStyle name="Total" xfId="202" builtinId="25" customBuiltin="1"/>
    <cellStyle name="Warning Text" xfId="203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787372193893133E-2"/>
          <c:y val="1.7605633802816902E-2"/>
          <c:w val="0.63120676668946474"/>
          <c:h val="0.8661971830986000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Udio!$B$6</c:f>
              <c:strCache>
                <c:ptCount val="1"/>
                <c:pt idx="0">
                  <c:v>Prvih pet osiguravatelja</c:v>
                </c:pt>
              </c:strCache>
            </c:strRef>
          </c:tx>
          <c:invertIfNegative val="0"/>
          <c:cat>
            <c:strRef>
              <c:f>Udio!$C$5:$D$5</c:f>
              <c:strCache>
                <c:ptCount val="2"/>
                <c:pt idx="0">
                  <c:v>I K 2016.*</c:v>
                </c:pt>
                <c:pt idx="1">
                  <c:v>I K 2017.**</c:v>
                </c:pt>
              </c:strCache>
            </c:strRef>
          </c:cat>
          <c:val>
            <c:numRef>
              <c:f>Udio!$C$6:$D$6</c:f>
              <c:numCache>
                <c:formatCode>0.00%</c:formatCode>
                <c:ptCount val="2"/>
                <c:pt idx="0">
                  <c:v>0.42381748549392756</c:v>
                </c:pt>
                <c:pt idx="1">
                  <c:v>0.39591638799155487</c:v>
                </c:pt>
              </c:numCache>
            </c:numRef>
          </c:val>
        </c:ser>
        <c:ser>
          <c:idx val="1"/>
          <c:order val="1"/>
          <c:tx>
            <c:strRef>
              <c:f>Udio!$B$7</c:f>
              <c:strCache>
                <c:ptCount val="1"/>
                <c:pt idx="0">
                  <c:v>Prvih deset osiguravatelja</c:v>
                </c:pt>
              </c:strCache>
            </c:strRef>
          </c:tx>
          <c:invertIfNegative val="0"/>
          <c:cat>
            <c:strRef>
              <c:f>Udio!$C$5:$D$5</c:f>
              <c:strCache>
                <c:ptCount val="2"/>
                <c:pt idx="0">
                  <c:v>I K 2016.*</c:v>
                </c:pt>
                <c:pt idx="1">
                  <c:v>I K 2017.**</c:v>
                </c:pt>
              </c:strCache>
            </c:strRef>
          </c:cat>
          <c:val>
            <c:numRef>
              <c:f>Udio!$C$7:$D$7</c:f>
              <c:numCache>
                <c:formatCode>0.00%</c:formatCode>
                <c:ptCount val="2"/>
                <c:pt idx="0">
                  <c:v>0.68879359524539252</c:v>
                </c:pt>
                <c:pt idx="1">
                  <c:v>0.66172066029516674</c:v>
                </c:pt>
              </c:numCache>
            </c:numRef>
          </c:val>
        </c:ser>
        <c:ser>
          <c:idx val="2"/>
          <c:order val="2"/>
          <c:tx>
            <c:strRef>
              <c:f>Udio!$B$8</c:f>
              <c:strCache>
                <c:ptCount val="1"/>
                <c:pt idx="0">
                  <c:v>Dominantno društvo</c:v>
                </c:pt>
              </c:strCache>
            </c:strRef>
          </c:tx>
          <c:invertIfNegative val="0"/>
          <c:cat>
            <c:strRef>
              <c:f>Udio!$C$5:$D$5</c:f>
              <c:strCache>
                <c:ptCount val="2"/>
                <c:pt idx="0">
                  <c:v>I K 2016.*</c:v>
                </c:pt>
                <c:pt idx="1">
                  <c:v>I K 2017.**</c:v>
                </c:pt>
              </c:strCache>
            </c:strRef>
          </c:cat>
          <c:val>
            <c:numRef>
              <c:f>Udio!$C$8:$D$8</c:f>
              <c:numCache>
                <c:formatCode>0.00%</c:formatCode>
                <c:ptCount val="2"/>
                <c:pt idx="0">
                  <c:v>9.7457387859859079E-2</c:v>
                </c:pt>
                <c:pt idx="1">
                  <c:v>9.2642007374441657E-2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096832"/>
        <c:axId val="97098752"/>
        <c:axId val="0"/>
      </c:bar3DChart>
      <c:catAx>
        <c:axId val="970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7098752"/>
        <c:crosses val="autoZero"/>
        <c:auto val="1"/>
        <c:lblAlgn val="ctr"/>
        <c:lblOffset val="100"/>
        <c:noMultiLvlLbl val="0"/>
      </c:catAx>
      <c:valAx>
        <c:axId val="97098752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7096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08564204721472"/>
          <c:y val="0.14436612896024614"/>
          <c:w val="0.24172632676234795"/>
          <c:h val="0.6079812206572822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699" l="0.70000000000000062" r="0.70000000000000062" t="0.750000000000006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893391720517"/>
          <c:y val="6.7415976913539524E-2"/>
          <c:w val="0.74801732239219565"/>
          <c:h val="0.67041443708464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Životno'!$B$20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Životno'!$C$19:$E$19</c:f>
              <c:strCache>
                <c:ptCount val="2"/>
                <c:pt idx="0">
                  <c:v>I K 2016.*</c:v>
                </c:pt>
                <c:pt idx="1">
                  <c:v>I K 2017.**</c:v>
                </c:pt>
              </c:strCache>
            </c:strRef>
          </c:cat>
          <c:val>
            <c:numRef>
              <c:f>'HHI - Životno'!$C$20:$D$20</c:f>
              <c:numCache>
                <c:formatCode>0.00%</c:formatCode>
                <c:ptCount val="2"/>
                <c:pt idx="0">
                  <c:v>0.76722521263595256</c:v>
                </c:pt>
                <c:pt idx="1">
                  <c:v>0.73070880654224368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23936"/>
        <c:axId val="126821120"/>
      </c:barChart>
      <c:lineChart>
        <c:grouping val="standard"/>
        <c:varyColors val="0"/>
        <c:ser>
          <c:idx val="1"/>
          <c:order val="1"/>
          <c:tx>
            <c:strRef>
              <c:f>'HHI - Životno'!$B$21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5.4075220820677034E-2"/>
                  <c:y val="-7.0189709675852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0523648207398431E-2"/>
                  <c:y val="-6.9351880652753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9114898136481594E-2"/>
                  <c:y val="-5.684782008900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833101436552652E-2"/>
                  <c:y val="-6.0040268447786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Životno'!$C$19:$E$19</c:f>
              <c:strCache>
                <c:ptCount val="2"/>
                <c:pt idx="0">
                  <c:v>I K 2016.*</c:v>
                </c:pt>
                <c:pt idx="1">
                  <c:v>I K 2017.**</c:v>
                </c:pt>
              </c:strCache>
            </c:strRef>
          </c:cat>
          <c:val>
            <c:numRef>
              <c:f>'HHI - Životno'!$C$21:$D$21</c:f>
              <c:numCache>
                <c:formatCode>#,##0</c:formatCode>
                <c:ptCount val="2"/>
                <c:pt idx="0">
                  <c:v>1707.5209414211067</c:v>
                </c:pt>
                <c:pt idx="1">
                  <c:v>1580.0803056420971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23040"/>
        <c:axId val="127791872"/>
      </c:lineChart>
      <c:catAx>
        <c:axId val="11482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6821120"/>
        <c:crosses val="autoZero"/>
        <c:auto val="1"/>
        <c:lblAlgn val="ctr"/>
        <c:lblOffset val="100"/>
        <c:noMultiLvlLbl val="0"/>
      </c:catAx>
      <c:valAx>
        <c:axId val="126821120"/>
        <c:scaling>
          <c:orientation val="minMax"/>
          <c:max val="0.85000000000000109"/>
          <c:min val="0.7000000000001001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14823936"/>
        <c:crosses val="autoZero"/>
        <c:crossBetween val="between"/>
      </c:valAx>
      <c:catAx>
        <c:axId val="126823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27791872"/>
        <c:crosses val="autoZero"/>
        <c:auto val="1"/>
        <c:lblAlgn val="ctr"/>
        <c:lblOffset val="100"/>
        <c:noMultiLvlLbl val="0"/>
      </c:catAx>
      <c:valAx>
        <c:axId val="127791872"/>
        <c:scaling>
          <c:orientation val="minMax"/>
          <c:max val="1900"/>
          <c:min val="13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6823040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3.5714354915277226E-2"/>
          <c:y val="0.89887969218053343"/>
          <c:w val="0.88889061122468505"/>
          <c:h val="6.741597691353952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88" l="0.70000000000000062" r="0.70000000000000062" t="0.750000000000009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37148217636745E-2"/>
          <c:y val="6.0000195313135794E-2"/>
          <c:w val="0.75984990619138226"/>
          <c:h val="0.686668901916998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Neživotno'!$B$37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Neživotno'!$C$36:$D$36</c:f>
              <c:strCache>
                <c:ptCount val="2"/>
                <c:pt idx="0">
                  <c:v>I K 2016.*</c:v>
                </c:pt>
                <c:pt idx="1">
                  <c:v>I K 2017.**</c:v>
                </c:pt>
              </c:strCache>
            </c:strRef>
          </c:cat>
          <c:val>
            <c:numRef>
              <c:f>'HHI - Neživotno'!$C$37:$D$37</c:f>
              <c:numCache>
                <c:formatCode>0.00%</c:formatCode>
                <c:ptCount val="2"/>
                <c:pt idx="0">
                  <c:v>0.37598299900961424</c:v>
                </c:pt>
                <c:pt idx="1">
                  <c:v>0.34835730615829247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089792"/>
        <c:axId val="95091328"/>
      </c:barChart>
      <c:lineChart>
        <c:grouping val="stacked"/>
        <c:varyColors val="0"/>
        <c:ser>
          <c:idx val="1"/>
          <c:order val="1"/>
          <c:tx>
            <c:strRef>
              <c:f>'HHI - Neživotno'!$B$38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061746268583252E-2"/>
                  <c:y val="-4.40780565615050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530740177178175E-2"/>
                  <c:y val="-4.7384445996070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7999931059274718E-2"/>
                  <c:y val="-4.1670097106370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221270183628541E-2"/>
                  <c:y val="-4.20713314375428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Neživotno'!$C$36:$D$36</c:f>
              <c:strCache>
                <c:ptCount val="2"/>
                <c:pt idx="0">
                  <c:v>I K 2016.*</c:v>
                </c:pt>
                <c:pt idx="1">
                  <c:v>I K 2017.**</c:v>
                </c:pt>
              </c:strCache>
            </c:strRef>
          </c:cat>
          <c:val>
            <c:numRef>
              <c:f>'HHI - Neživotno'!$C$38:$D$38</c:f>
              <c:numCache>
                <c:formatCode>#,##0</c:formatCode>
                <c:ptCount val="2"/>
                <c:pt idx="0">
                  <c:v>630.98540659795742</c:v>
                </c:pt>
                <c:pt idx="1">
                  <c:v>578.0337677876505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58656"/>
        <c:axId val="95160192"/>
      </c:lineChart>
      <c:catAx>
        <c:axId val="950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5091328"/>
        <c:crosses val="autoZero"/>
        <c:auto val="1"/>
        <c:lblAlgn val="ctr"/>
        <c:lblOffset val="100"/>
        <c:noMultiLvlLbl val="0"/>
      </c:catAx>
      <c:valAx>
        <c:axId val="95091328"/>
        <c:scaling>
          <c:orientation val="minMax"/>
          <c:max val="0.5"/>
          <c:min val="0.25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5089792"/>
        <c:crosses val="autoZero"/>
        <c:crossBetween val="between"/>
      </c:valAx>
      <c:catAx>
        <c:axId val="95158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5160192"/>
        <c:crosses val="autoZero"/>
        <c:auto val="1"/>
        <c:lblAlgn val="ctr"/>
        <c:lblOffset val="100"/>
        <c:noMultiLvlLbl val="0"/>
      </c:catAx>
      <c:valAx>
        <c:axId val="95160192"/>
        <c:scaling>
          <c:orientation val="minMax"/>
          <c:max val="700"/>
          <c:min val="35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5158656"/>
        <c:crosses val="max"/>
        <c:crossBetween val="between"/>
        <c:majorUnit val="50"/>
        <c:minorUnit val="10"/>
      </c:valAx>
    </c:plotArea>
    <c:legend>
      <c:legendPos val="b"/>
      <c:layout>
        <c:manualLayout>
          <c:xMode val="edge"/>
          <c:yMode val="edge"/>
          <c:x val="7.3170731707317069E-2"/>
          <c:y val="0.90000292969703088"/>
          <c:w val="0.82363977485928763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33" l="0.70000000000000062" r="0.70000000000000062" t="0.750000000000009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88795623535685"/>
          <c:y val="6.0000195313135794E-2"/>
          <c:w val="0.78878576663420585"/>
          <c:h val="0.740002408862007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'HHI - Ukupno'!$B$37</c:f>
              <c:strCache>
                <c:ptCount val="1"/>
                <c:pt idx="0">
                  <c:v>Tržišni udio prva četiri društva</c:v>
                </c:pt>
              </c:strCache>
            </c:strRef>
          </c:tx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Ukupno'!$C$36:$E$36</c:f>
              <c:strCache>
                <c:ptCount val="2"/>
                <c:pt idx="0">
                  <c:v>I K 2016.*</c:v>
                </c:pt>
                <c:pt idx="1">
                  <c:v>I K 2017.**</c:v>
                </c:pt>
              </c:strCache>
            </c:strRef>
          </c:cat>
          <c:val>
            <c:numRef>
              <c:f>'HHI - Ukupno'!$C$37:$D$37</c:f>
              <c:numCache>
                <c:formatCode>0.00%</c:formatCode>
                <c:ptCount val="2"/>
                <c:pt idx="0">
                  <c:v>0.35451905124806743</c:v>
                </c:pt>
                <c:pt idx="1">
                  <c:v>0.32719336586161463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25120"/>
        <c:axId val="97126656"/>
      </c:barChart>
      <c:lineChart>
        <c:grouping val="stacked"/>
        <c:varyColors val="0"/>
        <c:ser>
          <c:idx val="1"/>
          <c:order val="1"/>
          <c:tx>
            <c:strRef>
              <c:f>'HHI - Ukupno'!$B$38</c:f>
              <c:strCache>
                <c:ptCount val="1"/>
                <c:pt idx="0">
                  <c:v>HHI</c:v>
                </c:pt>
              </c:strCache>
            </c:strRef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3.7539012100879822E-2"/>
                  <c:y val="-4.2269677946382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651261512549428E-2"/>
                  <c:y val="-4.280158163540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716599362596167E-2"/>
                  <c:y val="-4.3858438676190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174651696472263E-2"/>
                  <c:y val="-3.1935635216259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'HHI - Ukupno'!$C$36:$D$36</c:f>
              <c:strCache>
                <c:ptCount val="2"/>
                <c:pt idx="0">
                  <c:v>I K 2016.*</c:v>
                </c:pt>
                <c:pt idx="1">
                  <c:v>I K 2017.**</c:v>
                </c:pt>
              </c:strCache>
            </c:strRef>
          </c:cat>
          <c:val>
            <c:numRef>
              <c:f>'HHI - Ukupno'!$C$38:$D$38</c:f>
              <c:numCache>
                <c:formatCode>#,##0</c:formatCode>
                <c:ptCount val="2"/>
                <c:pt idx="0" formatCode="0">
                  <c:v>586.40913232301705</c:v>
                </c:pt>
                <c:pt idx="1">
                  <c:v>547.66270758883979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36640"/>
        <c:axId val="97138176"/>
      </c:lineChart>
      <c:catAx>
        <c:axId val="9712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7126656"/>
        <c:crossesAt val="0.30000000000000032"/>
        <c:auto val="1"/>
        <c:lblAlgn val="ctr"/>
        <c:lblOffset val="100"/>
        <c:noMultiLvlLbl val="0"/>
      </c:catAx>
      <c:valAx>
        <c:axId val="97126656"/>
        <c:scaling>
          <c:orientation val="minMax"/>
          <c:max val="0.4"/>
          <c:min val="0.30000000000000004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7125120"/>
        <c:crosses val="autoZero"/>
        <c:crossBetween val="between"/>
      </c:valAx>
      <c:catAx>
        <c:axId val="97136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7138176"/>
        <c:crossesAt val="500"/>
        <c:auto val="1"/>
        <c:lblAlgn val="ctr"/>
        <c:lblOffset val="100"/>
        <c:noMultiLvlLbl val="0"/>
      </c:catAx>
      <c:valAx>
        <c:axId val="97138176"/>
        <c:scaling>
          <c:orientation val="minMax"/>
          <c:max val="600"/>
          <c:min val="500"/>
        </c:scaling>
        <c:delete val="0"/>
        <c:axPos val="r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7136640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4.1121532857707407E-2"/>
          <c:y val="0.91000296224922606"/>
          <c:w val="0.89532791994734906"/>
          <c:h val="6.0000195313135794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sr-Latn-RS"/>
    </a:p>
  </c:txPr>
  <c:printSettings>
    <c:headerFooter alignWithMargins="0"/>
    <c:pageMargins b="0.75000000000000933" l="0.70000000000000062" r="0.70000000000000062" t="0.750000000000009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10</xdr:row>
      <xdr:rowOff>19050</xdr:rowOff>
    </xdr:from>
    <xdr:to>
      <xdr:col>2</xdr:col>
      <xdr:colOff>1038224</xdr:colOff>
      <xdr:row>25</xdr:row>
      <xdr:rowOff>28575</xdr:rowOff>
    </xdr:to>
    <xdr:graphicFrame macro="">
      <xdr:nvGraphicFramePr>
        <xdr:cNvPr id="1026" name="Chart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23</xdr:row>
      <xdr:rowOff>38099</xdr:rowOff>
    </xdr:from>
    <xdr:to>
      <xdr:col>4</xdr:col>
      <xdr:colOff>495301</xdr:colOff>
      <xdr:row>42</xdr:row>
      <xdr:rowOff>152399</xdr:rowOff>
    </xdr:to>
    <xdr:graphicFrame macro="">
      <xdr:nvGraphicFramePr>
        <xdr:cNvPr id="4097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40</xdr:row>
      <xdr:rowOff>19050</xdr:rowOff>
    </xdr:from>
    <xdr:to>
      <xdr:col>4</xdr:col>
      <xdr:colOff>495300</xdr:colOff>
      <xdr:row>56</xdr:row>
      <xdr:rowOff>190500</xdr:rowOff>
    </xdr:to>
    <xdr:graphicFrame macro="">
      <xdr:nvGraphicFramePr>
        <xdr:cNvPr id="6145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40</xdr:row>
      <xdr:rowOff>19050</xdr:rowOff>
    </xdr:from>
    <xdr:to>
      <xdr:col>4</xdr:col>
      <xdr:colOff>495300</xdr:colOff>
      <xdr:row>57</xdr:row>
      <xdr:rowOff>9525</xdr:rowOff>
    </xdr:to>
    <xdr:graphicFrame macro="">
      <xdr:nvGraphicFramePr>
        <xdr:cNvPr id="8193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30"/>
  <sheetViews>
    <sheetView showGridLines="0" tabSelected="1" showRuler="0" view="pageLayout" zoomScaleNormal="100" workbookViewId="0">
      <selection activeCell="B3" sqref="B3:D3"/>
    </sheetView>
  </sheetViews>
  <sheetFormatPr defaultColWidth="10.42578125" defaultRowHeight="12.75" x14ac:dyDescent="0.2"/>
  <cols>
    <col min="1" max="1" width="3" style="1" customWidth="1"/>
    <col min="2" max="2" width="45.140625" style="1" customWidth="1"/>
    <col min="3" max="3" width="15.7109375" style="1" customWidth="1"/>
    <col min="4" max="4" width="16" style="1" customWidth="1"/>
    <col min="5" max="16384" width="10.42578125" style="1"/>
  </cols>
  <sheetData>
    <row r="3" spans="2:4" ht="15.75" x14ac:dyDescent="0.25">
      <c r="B3" s="130" t="s">
        <v>30</v>
      </c>
      <c r="C3" s="131"/>
      <c r="D3" s="132"/>
    </row>
    <row r="4" spans="2:4" ht="13.5" thickBot="1" x14ac:dyDescent="0.25"/>
    <row r="5" spans="2:4" ht="26.25" customHeight="1" x14ac:dyDescent="0.2">
      <c r="B5" s="21" t="s">
        <v>23</v>
      </c>
      <c r="C5" s="22" t="s">
        <v>32</v>
      </c>
      <c r="D5" s="23" t="s">
        <v>31</v>
      </c>
    </row>
    <row r="6" spans="2:4" ht="15" x14ac:dyDescent="0.25">
      <c r="B6" s="94" t="s">
        <v>39</v>
      </c>
      <c r="C6" s="128">
        <f>('HHI - Ukupno'!D6+'HHI - Ukupno'!D7+'HHI - Ukupno'!D8+'HHI - Ukupno'!D11+'HHI - Ukupno'!D10)/100</f>
        <v>0.42381748549392756</v>
      </c>
      <c r="D6" s="129">
        <f>SUM('HHI - Ukupno'!G6:G10)/100</f>
        <v>0.39591638799155487</v>
      </c>
    </row>
    <row r="7" spans="2:4" ht="15" x14ac:dyDescent="0.25">
      <c r="B7" s="24" t="s">
        <v>40</v>
      </c>
      <c r="C7" s="128">
        <f>SUM('HHI - Ukupno'!D6:D15)/100</f>
        <v>0.68879359524539252</v>
      </c>
      <c r="D7" s="129">
        <f>SUM('HHI - Ukupno'!G6:G15)/100</f>
        <v>0.66172066029516674</v>
      </c>
    </row>
    <row r="8" spans="2:4" ht="15.75" thickBot="1" x14ac:dyDescent="0.3">
      <c r="B8" s="25" t="s">
        <v>22</v>
      </c>
      <c r="C8" s="125">
        <f>'HHI - Ukupno'!D6/100</f>
        <v>9.7457387859859079E-2</v>
      </c>
      <c r="D8" s="126">
        <f>'HHI - Ukupno'!G6/100</f>
        <v>9.2642007374441657E-2</v>
      </c>
    </row>
    <row r="28" spans="2:7" x14ac:dyDescent="0.2">
      <c r="B28" s="29" t="s">
        <v>41</v>
      </c>
      <c r="G28" s="26"/>
    </row>
    <row r="30" spans="2:7" x14ac:dyDescent="0.2">
      <c r="B30" s="29" t="s">
        <v>42</v>
      </c>
    </row>
  </sheetData>
  <mergeCells count="1">
    <mergeCell ref="B3:D3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osiguranja&amp;RKvartalno izvješće</oddHeader>
    <oddFooter>&amp;CU izvješće su uključeni podatci zaključno s 31.03.2017. godine.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7"/>
  <sheetViews>
    <sheetView showGridLines="0" showRuler="0" view="pageLayout" zoomScaleNormal="100" workbookViewId="0">
      <selection activeCell="B2" sqref="B2:H2"/>
    </sheetView>
  </sheetViews>
  <sheetFormatPr defaultColWidth="10.42578125" defaultRowHeight="12.75" x14ac:dyDescent="0.2"/>
  <cols>
    <col min="1" max="1" width="3.5703125" style="2" customWidth="1"/>
    <col min="2" max="2" width="29.42578125" style="2" customWidth="1"/>
    <col min="3" max="3" width="14.85546875" style="2" customWidth="1"/>
    <col min="4" max="4" width="8.28515625" style="2" customWidth="1"/>
    <col min="5" max="5" width="7.5703125" style="2" customWidth="1"/>
    <col min="6" max="6" width="14.85546875" style="2" customWidth="1"/>
    <col min="7" max="7" width="7.85546875" style="2" customWidth="1"/>
    <col min="8" max="8" width="7.5703125" style="2" customWidth="1"/>
    <col min="9" max="9" width="9.85546875" style="2" bestFit="1" customWidth="1"/>
    <col min="10" max="10" width="7.28515625" style="2" bestFit="1" customWidth="1"/>
    <col min="11" max="11" width="12.7109375" style="2" bestFit="1" customWidth="1"/>
    <col min="12" max="12" width="10.5703125" style="2" bestFit="1" customWidth="1"/>
    <col min="13" max="13" width="11.7109375" style="2" bestFit="1" customWidth="1"/>
    <col min="14" max="14" width="12.7109375" style="2" bestFit="1" customWidth="1"/>
    <col min="15" max="15" width="11.7109375" style="2" bestFit="1" customWidth="1"/>
    <col min="16" max="17" width="10.5703125" style="2" bestFit="1" customWidth="1"/>
    <col min="18" max="18" width="11.7109375" style="2" bestFit="1" customWidth="1"/>
    <col min="19" max="19" width="11.28515625" style="2" bestFit="1" customWidth="1"/>
    <col min="20" max="20" width="11.7109375" style="2" bestFit="1" customWidth="1"/>
    <col min="21" max="21" width="11.28515625" style="2" bestFit="1" customWidth="1"/>
    <col min="22" max="16384" width="10.42578125" style="2"/>
  </cols>
  <sheetData>
    <row r="1" spans="2:11" ht="15.75" customHeight="1" x14ac:dyDescent="0.2"/>
    <row r="2" spans="2:11" ht="15.75" x14ac:dyDescent="0.25">
      <c r="B2" s="135" t="s">
        <v>33</v>
      </c>
      <c r="C2" s="136"/>
      <c r="D2" s="136"/>
      <c r="E2" s="136"/>
      <c r="F2" s="136"/>
      <c r="G2" s="136"/>
      <c r="H2" s="137"/>
      <c r="I2" s="4"/>
    </row>
    <row r="3" spans="2:11" ht="16.5" thickBot="1" x14ac:dyDescent="0.3">
      <c r="B3" s="32"/>
      <c r="C3" s="4"/>
      <c r="D3" s="4"/>
      <c r="E3" s="4"/>
      <c r="F3" s="4"/>
      <c r="G3" s="4"/>
      <c r="H3" s="4"/>
      <c r="I3" s="4"/>
    </row>
    <row r="4" spans="2:11" ht="15.75" x14ac:dyDescent="0.25">
      <c r="B4" s="140" t="s">
        <v>43</v>
      </c>
      <c r="C4" s="138" t="s">
        <v>32</v>
      </c>
      <c r="D4" s="138"/>
      <c r="E4" s="138"/>
      <c r="F4" s="138" t="s">
        <v>31</v>
      </c>
      <c r="G4" s="138"/>
      <c r="H4" s="139"/>
      <c r="I4" s="4"/>
    </row>
    <row r="5" spans="2:11" ht="42" customHeight="1" x14ac:dyDescent="0.25">
      <c r="B5" s="141"/>
      <c r="C5" s="9" t="s">
        <v>44</v>
      </c>
      <c r="D5" s="9" t="s">
        <v>1</v>
      </c>
      <c r="E5" s="10" t="s">
        <v>0</v>
      </c>
      <c r="F5" s="9" t="s">
        <v>44</v>
      </c>
      <c r="G5" s="9" t="s">
        <v>1</v>
      </c>
      <c r="H5" s="11" t="s">
        <v>0</v>
      </c>
      <c r="I5" s="4"/>
    </row>
    <row r="6" spans="2:11" ht="15.75" x14ac:dyDescent="0.25">
      <c r="B6" s="35" t="s">
        <v>4</v>
      </c>
      <c r="C6" s="79">
        <v>7758.92155</v>
      </c>
      <c r="D6" s="50">
        <f t="shared" ref="D6:D15" si="0">C6/C$16*100</f>
        <v>25.799928023092594</v>
      </c>
      <c r="E6" s="51">
        <f t="shared" ref="E6:E15" si="1">D6^2</f>
        <v>665.63628599675849</v>
      </c>
      <c r="F6" s="79">
        <v>7531.5273800000004</v>
      </c>
      <c r="G6" s="12">
        <f t="shared" ref="G6:G15" si="2">F6/F$16*100</f>
        <v>22.630687579130644</v>
      </c>
      <c r="H6" s="13">
        <f t="shared" ref="H6:H15" si="3">G6^2</f>
        <v>512.14802030421799</v>
      </c>
      <c r="I6" s="4"/>
      <c r="J6" s="29" t="s">
        <v>41</v>
      </c>
    </row>
    <row r="7" spans="2:11" ht="15.75" x14ac:dyDescent="0.25">
      <c r="B7" s="35" t="s">
        <v>3</v>
      </c>
      <c r="C7" s="79">
        <v>6328.1669899999997</v>
      </c>
      <c r="D7" s="50">
        <f t="shared" si="0"/>
        <v>21.042389951746642</v>
      </c>
      <c r="E7" s="51">
        <f t="shared" si="1"/>
        <v>442.78217488136806</v>
      </c>
      <c r="F7" s="113">
        <v>6969.2705699999597</v>
      </c>
      <c r="G7" s="12">
        <f t="shared" si="2"/>
        <v>20.941221742474607</v>
      </c>
      <c r="H7" s="13">
        <f t="shared" si="3"/>
        <v>438.5347680674912</v>
      </c>
      <c r="I7" s="4"/>
    </row>
    <row r="8" spans="2:11" ht="15.75" x14ac:dyDescent="0.25">
      <c r="B8" s="35" t="s">
        <v>5</v>
      </c>
      <c r="C8" s="79">
        <v>5620</v>
      </c>
      <c r="D8" s="50">
        <f t="shared" si="0"/>
        <v>18.687596537147659</v>
      </c>
      <c r="E8" s="51">
        <f t="shared" si="1"/>
        <v>349.22626433521316</v>
      </c>
      <c r="F8" s="79">
        <v>6289.7458200000101</v>
      </c>
      <c r="G8" s="12">
        <f t="shared" si="2"/>
        <v>18.8993899142624</v>
      </c>
      <c r="H8" s="13">
        <f t="shared" si="3"/>
        <v>357.18693913132336</v>
      </c>
      <c r="I8" s="4"/>
      <c r="J8" s="29" t="s">
        <v>42</v>
      </c>
    </row>
    <row r="9" spans="2:11" ht="15.75" x14ac:dyDescent="0.25">
      <c r="B9" s="36" t="s">
        <v>6</v>
      </c>
      <c r="C9" s="79">
        <v>3366</v>
      </c>
      <c r="D9" s="50">
        <f t="shared" si="0"/>
        <v>11.192606751608368</v>
      </c>
      <c r="E9" s="51">
        <f t="shared" si="1"/>
        <v>125.27444589614923</v>
      </c>
      <c r="F9" s="79">
        <v>3527.5568800000001</v>
      </c>
      <c r="G9" s="12">
        <f t="shared" si="2"/>
        <v>10.599581418356717</v>
      </c>
      <c r="H9" s="13">
        <f t="shared" si="3"/>
        <v>112.35112624437299</v>
      </c>
      <c r="I9" s="4"/>
    </row>
    <row r="10" spans="2:11" ht="15.75" x14ac:dyDescent="0.25">
      <c r="B10" s="35" t="s">
        <v>8</v>
      </c>
      <c r="C10" s="80">
        <v>2340.1675500000001</v>
      </c>
      <c r="D10" s="14">
        <f t="shared" si="0"/>
        <v>7.7815137017304856</v>
      </c>
      <c r="E10" s="51">
        <f t="shared" si="1"/>
        <v>60.551955490219285</v>
      </c>
      <c r="F10" s="79">
        <v>2865.1073249999899</v>
      </c>
      <c r="G10" s="14">
        <f t="shared" si="2"/>
        <v>8.6090570320350466</v>
      </c>
      <c r="H10" s="13">
        <f t="shared" si="3"/>
        <v>74.115862980832091</v>
      </c>
      <c r="I10" s="4"/>
      <c r="J10" s="29"/>
    </row>
    <row r="11" spans="2:11" ht="15.75" x14ac:dyDescent="0.25">
      <c r="B11" s="35" t="s">
        <v>7</v>
      </c>
      <c r="C11" s="79">
        <v>1839.73732</v>
      </c>
      <c r="D11" s="14">
        <f t="shared" si="0"/>
        <v>6.1174855463511246</v>
      </c>
      <c r="E11" s="51">
        <f t="shared" si="1"/>
        <v>37.423629409814914</v>
      </c>
      <c r="F11" s="79">
        <v>2027.9121399999999</v>
      </c>
      <c r="G11" s="14">
        <f t="shared" si="2"/>
        <v>6.0934580414771382</v>
      </c>
      <c r="H11" s="13">
        <f t="shared" si="3"/>
        <v>37.130230903242399</v>
      </c>
      <c r="I11" s="4"/>
    </row>
    <row r="12" spans="2:11" ht="15.75" x14ac:dyDescent="0.25">
      <c r="B12" s="44" t="s">
        <v>27</v>
      </c>
      <c r="C12" s="80">
        <v>711.78530999999998</v>
      </c>
      <c r="D12" s="14">
        <f t="shared" si="0"/>
        <v>2.3668250345815967</v>
      </c>
      <c r="E12" s="51">
        <f t="shared" si="1"/>
        <v>5.6018607443221766</v>
      </c>
      <c r="F12" s="79">
        <v>1697.9188300000001</v>
      </c>
      <c r="G12" s="14">
        <f t="shared" si="2"/>
        <v>5.1018961543565462</v>
      </c>
      <c r="H12" s="13">
        <f t="shared" si="3"/>
        <v>26.029344369838114</v>
      </c>
      <c r="I12" s="4"/>
      <c r="J12" s="29"/>
    </row>
    <row r="13" spans="2:11" ht="15.75" x14ac:dyDescent="0.25">
      <c r="B13" s="35" t="s">
        <v>25</v>
      </c>
      <c r="C13" s="80">
        <v>1023.23358</v>
      </c>
      <c r="D13" s="14">
        <f t="shared" si="0"/>
        <v>3.4024513000535954</v>
      </c>
      <c r="E13" s="51">
        <f t="shared" si="1"/>
        <v>11.576674849236401</v>
      </c>
      <c r="F13" s="79">
        <v>1290.8485499999999</v>
      </c>
      <c r="G13" s="14">
        <f t="shared" si="2"/>
        <v>3.878733857437533</v>
      </c>
      <c r="H13" s="13">
        <f t="shared" si="3"/>
        <v>15.044576336832245</v>
      </c>
      <c r="I13" s="4"/>
    </row>
    <row r="14" spans="2:11" ht="15.75" x14ac:dyDescent="0.25">
      <c r="B14" s="35" t="s">
        <v>26</v>
      </c>
      <c r="C14" s="80">
        <v>906.98365000000001</v>
      </c>
      <c r="D14" s="14">
        <f t="shared" si="0"/>
        <v>3.0158976008878198</v>
      </c>
      <c r="E14" s="51">
        <f t="shared" si="1"/>
        <v>9.0956383390409066</v>
      </c>
      <c r="F14" s="79">
        <v>894.78589999999997</v>
      </c>
      <c r="G14" s="14">
        <f t="shared" si="2"/>
        <v>2.6886472200690892</v>
      </c>
      <c r="H14" s="13">
        <f t="shared" si="3"/>
        <v>7.2288238739852408</v>
      </c>
      <c r="I14" s="4"/>
      <c r="J14" s="29"/>
    </row>
    <row r="15" spans="2:11" ht="15.75" x14ac:dyDescent="0.25">
      <c r="B15" s="35" t="s">
        <v>9</v>
      </c>
      <c r="C15" s="80">
        <v>178.42729</v>
      </c>
      <c r="D15" s="14">
        <f t="shared" si="0"/>
        <v>0.5933055528001141</v>
      </c>
      <c r="E15" s="51">
        <f t="shared" si="1"/>
        <v>0.35201147898344898</v>
      </c>
      <c r="F15" s="79">
        <v>185.47928999999999</v>
      </c>
      <c r="G15" s="14">
        <f t="shared" si="2"/>
        <v>0.55732704040026615</v>
      </c>
      <c r="H15" s="13">
        <f t="shared" si="3"/>
        <v>0.31061342996131991</v>
      </c>
      <c r="I15" s="4"/>
    </row>
    <row r="16" spans="2:11" ht="16.5" thickBot="1" x14ac:dyDescent="0.3">
      <c r="B16" s="15" t="s">
        <v>2</v>
      </c>
      <c r="C16" s="112">
        <f t="shared" ref="C16:G16" si="4">SUM(C6:C15)</f>
        <v>30073.42324</v>
      </c>
      <c r="D16" s="17">
        <f t="shared" si="4"/>
        <v>100</v>
      </c>
      <c r="E16" s="16">
        <f>SUM(E6:E15)</f>
        <v>1707.5209414211067</v>
      </c>
      <c r="F16" s="112">
        <f t="shared" si="4"/>
        <v>33280.152684999965</v>
      </c>
      <c r="G16" s="17">
        <f t="shared" si="4"/>
        <v>100</v>
      </c>
      <c r="H16" s="27">
        <f>SUM(H6:H15)</f>
        <v>1580.0803056420971</v>
      </c>
      <c r="I16" s="4"/>
      <c r="K16" s="101"/>
    </row>
    <row r="17" spans="2:24" ht="15.75" x14ac:dyDescent="0.25">
      <c r="B17" s="4"/>
      <c r="C17" s="4"/>
      <c r="D17" s="4"/>
      <c r="E17" s="4"/>
      <c r="F17" s="4"/>
      <c r="G17" s="4"/>
      <c r="H17" s="4"/>
      <c r="I17" s="4"/>
    </row>
    <row r="18" spans="2:24" ht="15.75" x14ac:dyDescent="0.25">
      <c r="B18" s="5"/>
      <c r="D18" s="4"/>
      <c r="E18" s="4"/>
      <c r="F18" s="103"/>
      <c r="G18" s="4"/>
      <c r="H18" s="4"/>
      <c r="I18" s="4"/>
      <c r="L18" s="34"/>
    </row>
    <row r="19" spans="2:24" ht="15.75" x14ac:dyDescent="0.25">
      <c r="B19" s="54"/>
      <c r="C19" s="99" t="s">
        <v>32</v>
      </c>
      <c r="D19" s="142" t="s">
        <v>31</v>
      </c>
      <c r="E19" s="142"/>
      <c r="F19" s="103"/>
      <c r="G19" s="102"/>
      <c r="H19" s="102"/>
      <c r="I19" s="34"/>
      <c r="J19" s="86"/>
      <c r="K19" s="4"/>
      <c r="L19" s="28"/>
      <c r="M19" s="4"/>
      <c r="X19" s="4"/>
    </row>
    <row r="20" spans="2:24" ht="15.75" x14ac:dyDescent="0.25">
      <c r="B20" s="49" t="s">
        <v>24</v>
      </c>
      <c r="C20" s="127">
        <f>SUM(D6:D9)/100</f>
        <v>0.76722521263595256</v>
      </c>
      <c r="D20" s="133">
        <f>SUM(G6:G9)/100</f>
        <v>0.73070880654224368</v>
      </c>
      <c r="E20" s="133"/>
      <c r="F20" s="103"/>
      <c r="G20" s="102"/>
      <c r="H20" s="102"/>
      <c r="I20" s="34"/>
      <c r="J20" s="86"/>
      <c r="K20" s="81"/>
      <c r="L20" s="81"/>
      <c r="M20" s="81"/>
      <c r="N20" s="82"/>
      <c r="O20" s="81"/>
      <c r="P20" s="81"/>
      <c r="Q20" s="81"/>
      <c r="R20" s="82"/>
      <c r="S20" s="83"/>
      <c r="T20" s="84"/>
      <c r="U20" s="83"/>
      <c r="X20" s="4"/>
    </row>
    <row r="21" spans="2:24" ht="15.75" x14ac:dyDescent="0.25">
      <c r="B21" s="49" t="s">
        <v>0</v>
      </c>
      <c r="C21" s="56">
        <f>E16</f>
        <v>1707.5209414211067</v>
      </c>
      <c r="D21" s="134">
        <f>H16</f>
        <v>1580.0803056420971</v>
      </c>
      <c r="E21" s="134"/>
      <c r="F21" s="100"/>
      <c r="G21" s="102"/>
      <c r="H21" s="102"/>
      <c r="I21" s="34"/>
      <c r="J21" s="86"/>
      <c r="K21" s="81"/>
      <c r="L21" s="81"/>
      <c r="M21" s="81"/>
      <c r="N21" s="82"/>
      <c r="O21" s="81"/>
      <c r="P21" s="81"/>
      <c r="Q21" s="81"/>
      <c r="R21" s="82"/>
      <c r="S21" s="83"/>
      <c r="T21" s="84"/>
      <c r="U21" s="83"/>
      <c r="X21" s="4"/>
    </row>
    <row r="22" spans="2:24" ht="13.5" x14ac:dyDescent="0.25">
      <c r="F22" s="100"/>
      <c r="G22" s="102"/>
      <c r="H22" s="102"/>
      <c r="I22" s="34"/>
      <c r="J22" s="85"/>
      <c r="K22" s="81"/>
      <c r="L22" s="81"/>
      <c r="M22" s="81"/>
      <c r="N22" s="82"/>
      <c r="O22" s="81"/>
      <c r="P22" s="81"/>
      <c r="Q22" s="81"/>
      <c r="R22" s="82"/>
      <c r="S22" s="83"/>
      <c r="T22" s="84"/>
      <c r="U22" s="83"/>
    </row>
    <row r="23" spans="2:24" ht="13.5" x14ac:dyDescent="0.25">
      <c r="F23" s="100"/>
      <c r="G23" s="102"/>
      <c r="H23" s="102"/>
      <c r="I23" s="34"/>
      <c r="J23" s="85"/>
      <c r="K23" s="81"/>
      <c r="L23" s="81"/>
      <c r="M23" s="81"/>
      <c r="N23" s="82"/>
      <c r="O23" s="81"/>
      <c r="P23" s="81"/>
      <c r="Q23" s="81"/>
      <c r="R23" s="82"/>
      <c r="S23" s="83"/>
      <c r="T23" s="84"/>
      <c r="U23" s="83"/>
      <c r="X23" s="34"/>
    </row>
    <row r="24" spans="2:24" ht="13.5" x14ac:dyDescent="0.25">
      <c r="F24" s="100"/>
      <c r="G24" s="102"/>
      <c r="H24" s="102"/>
      <c r="I24" s="34"/>
      <c r="J24" s="85"/>
      <c r="K24" s="81"/>
      <c r="L24" s="81"/>
      <c r="M24" s="81"/>
      <c r="N24" s="82"/>
      <c r="O24" s="81"/>
      <c r="P24" s="81"/>
      <c r="Q24" s="81"/>
      <c r="R24" s="82"/>
      <c r="S24" s="83"/>
      <c r="T24" s="84"/>
      <c r="U24" s="83"/>
    </row>
    <row r="25" spans="2:24" ht="13.5" x14ac:dyDescent="0.25">
      <c r="F25" s="100"/>
      <c r="G25" s="102"/>
      <c r="H25" s="102"/>
      <c r="I25" s="34"/>
      <c r="J25" s="85"/>
      <c r="K25" s="81"/>
      <c r="L25" s="81"/>
      <c r="M25" s="81"/>
      <c r="N25" s="82"/>
      <c r="O25" s="81"/>
      <c r="P25" s="81"/>
      <c r="Q25" s="81"/>
      <c r="R25" s="82"/>
      <c r="S25" s="83"/>
      <c r="T25" s="84"/>
      <c r="U25" s="83"/>
    </row>
    <row r="26" spans="2:24" ht="13.5" x14ac:dyDescent="0.25">
      <c r="F26" s="100"/>
      <c r="G26" s="102"/>
      <c r="H26" s="102"/>
      <c r="I26" s="34"/>
      <c r="J26" s="85"/>
      <c r="K26" s="81"/>
      <c r="L26" s="81"/>
      <c r="M26" s="81"/>
      <c r="N26" s="82"/>
      <c r="O26" s="81"/>
      <c r="P26" s="81"/>
      <c r="Q26" s="81"/>
      <c r="R26" s="82"/>
      <c r="S26" s="83"/>
      <c r="T26" s="84"/>
      <c r="U26" s="83"/>
    </row>
    <row r="27" spans="2:24" ht="13.5" x14ac:dyDescent="0.25">
      <c r="F27" s="100"/>
      <c r="G27" s="102"/>
      <c r="H27" s="102"/>
      <c r="I27" s="34"/>
      <c r="J27" s="85"/>
      <c r="K27" s="81"/>
      <c r="L27" s="81"/>
      <c r="M27" s="81"/>
      <c r="N27" s="82"/>
      <c r="O27" s="81"/>
      <c r="P27" s="81"/>
      <c r="Q27" s="81"/>
      <c r="R27" s="82"/>
      <c r="S27" s="83"/>
      <c r="T27" s="84"/>
      <c r="U27" s="83"/>
    </row>
    <row r="28" spans="2:24" ht="13.5" x14ac:dyDescent="0.25">
      <c r="F28" s="100"/>
      <c r="G28" s="102"/>
      <c r="H28" s="102"/>
      <c r="I28" s="34"/>
      <c r="J28" s="85"/>
      <c r="K28" s="81"/>
      <c r="L28" s="81"/>
      <c r="M28" s="81"/>
      <c r="N28" s="82"/>
      <c r="O28" s="81"/>
      <c r="P28" s="81"/>
      <c r="Q28" s="81"/>
      <c r="R28" s="82"/>
      <c r="S28" s="83"/>
      <c r="T28" s="84"/>
      <c r="U28" s="83"/>
    </row>
    <row r="29" spans="2:24" ht="13.5" x14ac:dyDescent="0.25">
      <c r="F29" s="100"/>
      <c r="G29" s="102"/>
      <c r="H29" s="102"/>
      <c r="I29" s="34"/>
      <c r="J29" s="85"/>
      <c r="K29" s="81"/>
      <c r="L29" s="81"/>
      <c r="M29" s="81"/>
      <c r="N29" s="82"/>
      <c r="O29" s="81"/>
      <c r="P29" s="81"/>
      <c r="Q29" s="81"/>
      <c r="R29" s="82"/>
      <c r="S29" s="83"/>
      <c r="T29" s="84"/>
      <c r="U29" s="83"/>
    </row>
    <row r="30" spans="2:24" ht="13.5" x14ac:dyDescent="0.25">
      <c r="F30" s="100"/>
      <c r="G30" s="102"/>
      <c r="H30" s="102"/>
      <c r="I30" s="34"/>
      <c r="J30" s="85"/>
      <c r="K30" s="81"/>
      <c r="L30" s="81"/>
      <c r="M30" s="81"/>
      <c r="N30" s="82"/>
      <c r="O30" s="81"/>
      <c r="P30" s="81"/>
      <c r="Q30" s="81"/>
      <c r="R30" s="82"/>
      <c r="S30" s="83"/>
      <c r="T30" s="84"/>
      <c r="U30" s="83"/>
    </row>
    <row r="31" spans="2:24" ht="13.5" x14ac:dyDescent="0.25">
      <c r="F31" s="100"/>
      <c r="G31" s="102"/>
      <c r="H31" s="102"/>
      <c r="I31" s="34"/>
      <c r="J31" s="85"/>
      <c r="K31" s="81"/>
      <c r="L31" s="81"/>
      <c r="M31" s="81"/>
      <c r="N31" s="82"/>
      <c r="O31" s="81"/>
      <c r="P31" s="81"/>
      <c r="Q31" s="81"/>
      <c r="R31" s="82"/>
      <c r="S31" s="83"/>
      <c r="T31" s="84"/>
      <c r="U31" s="83"/>
    </row>
    <row r="32" spans="2:24" x14ac:dyDescent="0.2">
      <c r="I32" s="34"/>
    </row>
    <row r="33" spans="9:11" x14ac:dyDescent="0.2">
      <c r="I33" s="34"/>
    </row>
    <row r="36" spans="9:11" x14ac:dyDescent="0.2">
      <c r="I36" s="3"/>
    </row>
    <row r="37" spans="9:11" x14ac:dyDescent="0.2">
      <c r="I37" s="3"/>
    </row>
    <row r="38" spans="9:11" x14ac:dyDescent="0.2">
      <c r="I38" s="52"/>
    </row>
    <row r="47" spans="9:11" x14ac:dyDescent="0.2">
      <c r="K47" s="71"/>
    </row>
  </sheetData>
  <mergeCells count="7">
    <mergeCell ref="D20:E20"/>
    <mergeCell ref="D21:E21"/>
    <mergeCell ref="B2:H2"/>
    <mergeCell ref="F4:H4"/>
    <mergeCell ref="B4:B5"/>
    <mergeCell ref="C4:E4"/>
    <mergeCell ref="D19:E19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scale="85" orientation="landscape" r:id="rId1"/>
  <headerFooter>
    <oddHeader>&amp;LAgencija za osiguranje u BiH&amp;CStatistika tržišta osiguranja&amp;RKvartalno izvješće</oddHeader>
    <oddFooter>&amp;CU izvješće su uključeni podatci zaključno s 31.03.2017. godine.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62"/>
  <sheetViews>
    <sheetView showGridLines="0" showRuler="0" view="pageLayout" zoomScaleNormal="100" workbookViewId="0">
      <selection activeCell="B2" sqref="B2:H2"/>
    </sheetView>
  </sheetViews>
  <sheetFormatPr defaultColWidth="10.42578125" defaultRowHeight="15.75" x14ac:dyDescent="0.25"/>
  <cols>
    <col min="1" max="1" width="3.5703125" style="4" customWidth="1"/>
    <col min="2" max="2" width="33.7109375" style="4" customWidth="1"/>
    <col min="3" max="3" width="15.28515625" style="4" customWidth="1"/>
    <col min="4" max="4" width="7.85546875" style="4" customWidth="1"/>
    <col min="5" max="5" width="7.5703125" style="4" customWidth="1"/>
    <col min="6" max="6" width="15.28515625" style="4" customWidth="1"/>
    <col min="7" max="7" width="7.85546875" style="4" customWidth="1"/>
    <col min="8" max="8" width="7.5703125" style="4" customWidth="1"/>
    <col min="9" max="9" width="8.42578125" style="4" bestFit="1" customWidth="1"/>
    <col min="10" max="10" width="9" style="4" bestFit="1" customWidth="1"/>
    <col min="11" max="11" width="4.5703125" style="4" bestFit="1" customWidth="1"/>
    <col min="12" max="12" width="12" style="4" customWidth="1"/>
    <col min="13" max="13" width="11.42578125" style="4" customWidth="1"/>
    <col min="14" max="14" width="11" style="4" customWidth="1"/>
    <col min="15" max="15" width="11.28515625" style="4" customWidth="1"/>
    <col min="16" max="16" width="12.7109375" style="4" bestFit="1" customWidth="1"/>
    <col min="17" max="17" width="11.7109375" style="4" bestFit="1" customWidth="1"/>
    <col min="18" max="19" width="10.5703125" style="4" bestFit="1" customWidth="1"/>
    <col min="20" max="20" width="11.7109375" style="4" bestFit="1" customWidth="1"/>
    <col min="21" max="21" width="13.140625" style="4" bestFit="1" customWidth="1"/>
    <col min="22" max="22" width="11.7109375" style="4" bestFit="1" customWidth="1"/>
    <col min="23" max="23" width="13" style="4" bestFit="1" customWidth="1"/>
    <col min="24" max="24" width="13.85546875" style="4" bestFit="1" customWidth="1"/>
    <col min="25" max="25" width="14.28515625" style="4" bestFit="1" customWidth="1"/>
    <col min="26" max="26" width="15.42578125" style="4" bestFit="1" customWidth="1"/>
    <col min="27" max="16384" width="10.42578125" style="4"/>
  </cols>
  <sheetData>
    <row r="1" spans="2:20" ht="15.75" customHeight="1" x14ac:dyDescent="0.25"/>
    <row r="2" spans="2:20" x14ac:dyDescent="0.25">
      <c r="B2" s="144" t="s">
        <v>46</v>
      </c>
      <c r="C2" s="145"/>
      <c r="D2" s="145"/>
      <c r="E2" s="145"/>
      <c r="F2" s="145"/>
      <c r="G2" s="145"/>
      <c r="H2" s="146"/>
    </row>
    <row r="3" spans="2:20" ht="16.5" thickBot="1" x14ac:dyDescent="0.3">
      <c r="B3" s="48"/>
    </row>
    <row r="4" spans="2:20" x14ac:dyDescent="0.25">
      <c r="B4" s="140" t="s">
        <v>43</v>
      </c>
      <c r="C4" s="138" t="s">
        <v>32</v>
      </c>
      <c r="D4" s="138"/>
      <c r="E4" s="138"/>
      <c r="F4" s="138" t="s">
        <v>31</v>
      </c>
      <c r="G4" s="138"/>
      <c r="H4" s="139"/>
    </row>
    <row r="5" spans="2:20" ht="42" customHeight="1" x14ac:dyDescent="0.25">
      <c r="B5" s="141"/>
      <c r="C5" s="9" t="s">
        <v>44</v>
      </c>
      <c r="D5" s="9" t="s">
        <v>1</v>
      </c>
      <c r="E5" s="10" t="s">
        <v>0</v>
      </c>
      <c r="F5" s="9" t="s">
        <v>44</v>
      </c>
      <c r="G5" s="9" t="s">
        <v>1</v>
      </c>
      <c r="H5" s="11" t="s">
        <v>0</v>
      </c>
    </row>
    <row r="6" spans="2:20" x14ac:dyDescent="0.25">
      <c r="B6" s="37" t="s">
        <v>10</v>
      </c>
      <c r="C6" s="115">
        <v>12448.427610000001</v>
      </c>
      <c r="D6" s="50">
        <f t="shared" ref="D6:D16" si="0">C6/C$33*100</f>
        <v>10.704293326051626</v>
      </c>
      <c r="E6" s="68">
        <f>D6^2</f>
        <v>114.5818956101534</v>
      </c>
      <c r="F6" s="115">
        <v>12998.3735</v>
      </c>
      <c r="G6" s="12">
        <f t="shared" ref="G6:G32" si="1">F6/F$33*100</f>
        <v>10.014595573421008</v>
      </c>
      <c r="H6" s="18">
        <f>G6^2</f>
        <v>100.29212449918366</v>
      </c>
      <c r="J6" s="29" t="s">
        <v>41</v>
      </c>
    </row>
    <row r="7" spans="2:20" x14ac:dyDescent="0.25">
      <c r="B7" s="37" t="s">
        <v>26</v>
      </c>
      <c r="C7" s="115">
        <v>12747.330039999997</v>
      </c>
      <c r="D7" s="50">
        <f t="shared" si="0"/>
        <v>10.961316894555919</v>
      </c>
      <c r="E7" s="68">
        <f>D7^2</f>
        <v>120.15046806287702</v>
      </c>
      <c r="F7" s="115">
        <v>12626.841199999999</v>
      </c>
      <c r="G7" s="12">
        <f t="shared" si="1"/>
        <v>9.7283485497481674</v>
      </c>
      <c r="H7" s="18">
        <f>G7^2</f>
        <v>94.640765505387279</v>
      </c>
    </row>
    <row r="8" spans="2:20" x14ac:dyDescent="0.25">
      <c r="B8" s="37" t="s">
        <v>25</v>
      </c>
      <c r="C8" s="115">
        <v>10499.42252</v>
      </c>
      <c r="D8" s="50">
        <f t="shared" si="0"/>
        <v>9.0283610050436032</v>
      </c>
      <c r="E8" s="68">
        <f t="shared" ref="E8:E31" si="2">D8^2</f>
        <v>81.511302437391947</v>
      </c>
      <c r="F8" s="115">
        <v>9888.1555099999987</v>
      </c>
      <c r="G8" s="12">
        <f t="shared" si="1"/>
        <v>7.6183284316106574</v>
      </c>
      <c r="H8" s="18">
        <f t="shared" ref="H8:H31" si="3">G8^2</f>
        <v>58.0389280918873</v>
      </c>
      <c r="J8" s="29" t="s">
        <v>42</v>
      </c>
    </row>
    <row r="9" spans="2:20" x14ac:dyDescent="0.25">
      <c r="B9" s="37" t="s">
        <v>7</v>
      </c>
      <c r="C9" s="115">
        <v>8115.0070000000005</v>
      </c>
      <c r="D9" s="75">
        <f t="shared" si="0"/>
        <v>6.9780230879265419</v>
      </c>
      <c r="E9" s="68">
        <f>D9^2</f>
        <v>48.692806215635869</v>
      </c>
      <c r="F9" s="115">
        <v>9701.4199799999988</v>
      </c>
      <c r="G9" s="12">
        <f t="shared" si="1"/>
        <v>7.4744580610494165</v>
      </c>
      <c r="H9" s="18">
        <f>G9^2</f>
        <v>55.867523306386602</v>
      </c>
    </row>
    <row r="10" spans="2:20" x14ac:dyDescent="0.25">
      <c r="B10" s="38" t="s">
        <v>35</v>
      </c>
      <c r="C10" s="114">
        <v>8029.3049800000008</v>
      </c>
      <c r="D10" s="50">
        <f t="shared" si="0"/>
        <v>6.9043286753102704</v>
      </c>
      <c r="E10" s="68">
        <f t="shared" si="2"/>
        <v>47.669754456711672</v>
      </c>
      <c r="F10" s="115">
        <v>8641.7261400000007</v>
      </c>
      <c r="G10" s="14">
        <f t="shared" si="1"/>
        <v>6.6580170471606026</v>
      </c>
      <c r="H10" s="18">
        <f t="shared" ref="H10:H13" si="4">G10^2</f>
        <v>44.329191000281192</v>
      </c>
      <c r="J10" s="106"/>
      <c r="K10" s="65"/>
      <c r="L10" s="107"/>
      <c r="M10" s="107"/>
      <c r="N10" s="107"/>
      <c r="O10" s="6"/>
    </row>
    <row r="11" spans="2:20" x14ac:dyDescent="0.25">
      <c r="B11" s="37" t="s">
        <v>8</v>
      </c>
      <c r="C11" s="115">
        <v>7802.8506400000006</v>
      </c>
      <c r="D11" s="69">
        <f t="shared" si="0"/>
        <v>6.7096025816813718</v>
      </c>
      <c r="E11" s="68">
        <f t="shared" si="2"/>
        <v>45.018766804105333</v>
      </c>
      <c r="F11" s="115">
        <v>8341.8613999999998</v>
      </c>
      <c r="G11" s="14">
        <f t="shared" si="1"/>
        <v>6.4269862879791511</v>
      </c>
      <c r="H11" s="18">
        <f t="shared" si="4"/>
        <v>41.306152745872026</v>
      </c>
      <c r="J11" s="106"/>
      <c r="K11" s="65"/>
      <c r="L11" s="107"/>
      <c r="M11" s="107"/>
      <c r="N11" s="107"/>
      <c r="O11" s="6"/>
    </row>
    <row r="12" spans="2:20" x14ac:dyDescent="0.25">
      <c r="B12" s="38" t="s">
        <v>4</v>
      </c>
      <c r="C12" s="114">
        <v>6505.6440000000002</v>
      </c>
      <c r="D12" s="69">
        <f t="shared" si="0"/>
        <v>5.5941460104508574</v>
      </c>
      <c r="E12" s="68">
        <f>D12^2</f>
        <v>31.294469586243245</v>
      </c>
      <c r="F12" s="115">
        <v>7576.0166000000008</v>
      </c>
      <c r="G12" s="14">
        <f t="shared" si="1"/>
        <v>5.8369412378036438</v>
      </c>
      <c r="H12" s="18">
        <f t="shared" si="4"/>
        <v>34.069883013572735</v>
      </c>
      <c r="J12" s="106"/>
      <c r="K12" s="108"/>
      <c r="L12" s="107"/>
      <c r="M12" s="107"/>
      <c r="N12" s="107"/>
      <c r="O12" s="6"/>
      <c r="P12" s="92"/>
      <c r="Q12" s="91"/>
      <c r="R12" s="91"/>
      <c r="S12" s="91"/>
      <c r="T12" s="92"/>
    </row>
    <row r="13" spans="2:20" x14ac:dyDescent="0.25">
      <c r="B13" s="37" t="s">
        <v>12</v>
      </c>
      <c r="C13" s="114">
        <v>6074.9052099999999</v>
      </c>
      <c r="D13" s="69">
        <f t="shared" si="0"/>
        <v>5.2237575164562688</v>
      </c>
      <c r="E13" s="68">
        <f t="shared" si="2"/>
        <v>27.287642590733366</v>
      </c>
      <c r="F13" s="115">
        <v>6449.8932300000006</v>
      </c>
      <c r="G13" s="14">
        <f t="shared" si="1"/>
        <v>4.9693195991172381</v>
      </c>
      <c r="H13" s="18">
        <f t="shared" si="4"/>
        <v>24.694137278170707</v>
      </c>
      <c r="J13" s="106"/>
      <c r="K13" s="65"/>
      <c r="L13" s="107"/>
      <c r="M13" s="107"/>
      <c r="N13" s="107"/>
      <c r="O13" s="6"/>
    </row>
    <row r="14" spans="2:20" x14ac:dyDescent="0.25">
      <c r="B14" s="37" t="s">
        <v>9</v>
      </c>
      <c r="C14" s="114">
        <v>4643.8073600000007</v>
      </c>
      <c r="D14" s="69">
        <f t="shared" si="0"/>
        <v>3.9931690723080351</v>
      </c>
      <c r="E14" s="68">
        <f>D14^2</f>
        <v>15.945399240037414</v>
      </c>
      <c r="F14" s="115">
        <v>5340.8844900000004</v>
      </c>
      <c r="G14" s="14">
        <f t="shared" si="1"/>
        <v>4.1148839254162777</v>
      </c>
      <c r="H14" s="18">
        <f t="shared" ref="H14:H30" si="5">G14^2</f>
        <v>16.932269719649273</v>
      </c>
      <c r="J14" s="106"/>
      <c r="K14" s="108"/>
      <c r="L14" s="107"/>
      <c r="M14" s="107"/>
      <c r="N14" s="107"/>
      <c r="O14" s="6"/>
      <c r="P14" s="92"/>
      <c r="Q14" s="91"/>
      <c r="R14" s="91"/>
      <c r="S14" s="91"/>
      <c r="T14" s="92"/>
    </row>
    <row r="15" spans="2:20" x14ac:dyDescent="0.25">
      <c r="B15" s="37" t="s">
        <v>16</v>
      </c>
      <c r="C15" s="114">
        <v>4563.5864599999986</v>
      </c>
      <c r="D15" s="69">
        <f t="shared" si="0"/>
        <v>3.9241878265328607</v>
      </c>
      <c r="E15" s="68">
        <f>D15^2</f>
        <v>15.399250097908697</v>
      </c>
      <c r="F15" s="115">
        <v>5281.3259399999979</v>
      </c>
      <c r="G15" s="14">
        <f t="shared" si="1"/>
        <v>4.0689970464779703</v>
      </c>
      <c r="H15" s="18">
        <f t="shared" si="5"/>
        <v>16.556736964246447</v>
      </c>
      <c r="J15" s="106"/>
      <c r="K15" s="108"/>
      <c r="L15" s="107"/>
      <c r="M15" s="107"/>
      <c r="N15" s="107"/>
      <c r="O15" s="6"/>
      <c r="P15" s="92"/>
      <c r="Q15" s="91"/>
      <c r="R15" s="91"/>
      <c r="S15" s="91"/>
      <c r="T15" s="92"/>
    </row>
    <row r="16" spans="2:20" x14ac:dyDescent="0.25">
      <c r="B16" s="37" t="s">
        <v>11</v>
      </c>
      <c r="C16" s="114">
        <v>5532.8501500000002</v>
      </c>
      <c r="D16" s="69">
        <f t="shared" si="0"/>
        <v>4.7576491417367635</v>
      </c>
      <c r="E16" s="68">
        <f>D16^2</f>
        <v>22.635225355868563</v>
      </c>
      <c r="F16" s="115">
        <v>5177.84231</v>
      </c>
      <c r="G16" s="14">
        <f t="shared" si="1"/>
        <v>3.9892680940117629</v>
      </c>
      <c r="H16" s="18">
        <f t="shared" si="5"/>
        <v>15.914259925900243</v>
      </c>
      <c r="J16" s="106"/>
      <c r="K16" s="65"/>
      <c r="L16" s="107"/>
      <c r="M16" s="107"/>
      <c r="N16" s="107"/>
      <c r="O16" s="6"/>
    </row>
    <row r="17" spans="2:20" x14ac:dyDescent="0.25">
      <c r="B17" s="37" t="s">
        <v>34</v>
      </c>
      <c r="C17" s="115" t="s">
        <v>29</v>
      </c>
      <c r="D17" s="69" t="s">
        <v>29</v>
      </c>
      <c r="E17" s="68" t="s">
        <v>29</v>
      </c>
      <c r="F17" s="115">
        <v>5105.0143000000007</v>
      </c>
      <c r="G17" s="14">
        <f t="shared" si="1"/>
        <v>3.9331577609330086</v>
      </c>
      <c r="H17" s="18">
        <f t="shared" si="5"/>
        <v>15.469729972387558</v>
      </c>
      <c r="J17" s="29"/>
      <c r="M17" s="65"/>
      <c r="N17" s="65"/>
    </row>
    <row r="18" spans="2:20" x14ac:dyDescent="0.25">
      <c r="B18" s="37" t="s">
        <v>13</v>
      </c>
      <c r="C18" s="114">
        <v>4398.6929500000006</v>
      </c>
      <c r="D18" s="69">
        <f t="shared" ref="D18:D28" si="6">C18/C$33*100</f>
        <v>3.7823973487391589</v>
      </c>
      <c r="E18" s="68">
        <f>D18^2</f>
        <v>14.306529703749018</v>
      </c>
      <c r="F18" s="115">
        <v>4244.2355399999997</v>
      </c>
      <c r="G18" s="14">
        <f t="shared" si="1"/>
        <v>3.2699708506945209</v>
      </c>
      <c r="H18" s="18">
        <f t="shared" si="5"/>
        <v>10.692709364391849</v>
      </c>
      <c r="J18" s="106"/>
      <c r="K18" s="108"/>
      <c r="L18" s="107"/>
      <c r="M18" s="107"/>
      <c r="N18" s="107"/>
      <c r="O18" s="6"/>
      <c r="P18" s="92"/>
      <c r="Q18" s="91"/>
      <c r="R18" s="91"/>
      <c r="S18" s="91"/>
      <c r="T18" s="92"/>
    </row>
    <row r="19" spans="2:20" x14ac:dyDescent="0.25">
      <c r="B19" s="37" t="s">
        <v>21</v>
      </c>
      <c r="C19" s="114">
        <v>3356.9783299999999</v>
      </c>
      <c r="D19" s="69">
        <f t="shared" si="6"/>
        <v>2.8866361165688565</v>
      </c>
      <c r="E19" s="68">
        <f>D19^2</f>
        <v>8.3326680694797286</v>
      </c>
      <c r="F19" s="115">
        <v>3949.2285000000002</v>
      </c>
      <c r="G19" s="14">
        <f t="shared" si="1"/>
        <v>3.042682705996107</v>
      </c>
      <c r="H19" s="18">
        <f t="shared" si="5"/>
        <v>9.2579180493677917</v>
      </c>
      <c r="J19" s="106"/>
      <c r="K19" s="108"/>
      <c r="L19" s="107"/>
      <c r="M19" s="107"/>
      <c r="N19" s="107"/>
      <c r="O19" s="6"/>
      <c r="P19" s="92"/>
      <c r="Q19" s="91"/>
      <c r="R19" s="91"/>
      <c r="S19" s="91"/>
      <c r="T19" s="92"/>
    </row>
    <row r="20" spans="2:20" x14ac:dyDescent="0.25">
      <c r="B20" s="37" t="s">
        <v>36</v>
      </c>
      <c r="C20" s="114">
        <v>1739.38446</v>
      </c>
      <c r="D20" s="69">
        <f t="shared" si="6"/>
        <v>1.4956813864314153</v>
      </c>
      <c r="E20" s="68">
        <f>D20^2</f>
        <v>2.237062809717401</v>
      </c>
      <c r="F20" s="115">
        <v>3899.93343</v>
      </c>
      <c r="G20" s="14">
        <f t="shared" si="1"/>
        <v>3.0047033242054946</v>
      </c>
      <c r="H20" s="18">
        <f t="shared" si="5"/>
        <v>9.0282420664915488</v>
      </c>
      <c r="J20" s="89"/>
      <c r="K20" s="90"/>
      <c r="L20" s="93"/>
      <c r="M20" s="111"/>
      <c r="N20" s="111"/>
      <c r="O20" s="91"/>
      <c r="P20" s="92"/>
      <c r="Q20" s="91"/>
      <c r="R20" s="91"/>
      <c r="S20" s="91"/>
      <c r="T20" s="92"/>
    </row>
    <row r="21" spans="2:20" x14ac:dyDescent="0.25">
      <c r="B21" s="37" t="s">
        <v>14</v>
      </c>
      <c r="C21" s="114">
        <v>3399.8597500000001</v>
      </c>
      <c r="D21" s="69">
        <f t="shared" si="6"/>
        <v>2.9235094721683126</v>
      </c>
      <c r="E21" s="68">
        <f t="shared" si="2"/>
        <v>8.5469076338578454</v>
      </c>
      <c r="F21" s="115">
        <v>3718.7534100000003</v>
      </c>
      <c r="G21" s="14">
        <f t="shared" si="1"/>
        <v>2.8651131957725542</v>
      </c>
      <c r="H21" s="18">
        <f t="shared" si="5"/>
        <v>8.2088736245900176</v>
      </c>
      <c r="J21" s="106"/>
      <c r="K21" s="108"/>
      <c r="L21" s="107"/>
      <c r="M21" s="107"/>
      <c r="N21" s="107"/>
      <c r="O21" s="6"/>
      <c r="P21" s="92"/>
      <c r="Q21" s="91"/>
      <c r="R21" s="91"/>
      <c r="S21" s="91"/>
      <c r="T21" s="92"/>
    </row>
    <row r="22" spans="2:20" x14ac:dyDescent="0.25">
      <c r="B22" s="37" t="s">
        <v>19</v>
      </c>
      <c r="C22" s="114">
        <v>2661.2234100000001</v>
      </c>
      <c r="D22" s="69">
        <f t="shared" si="6"/>
        <v>2.2883625851598901</v>
      </c>
      <c r="E22" s="68">
        <f>D22^2</f>
        <v>5.236603321159655</v>
      </c>
      <c r="F22" s="115">
        <v>3182.9661499999997</v>
      </c>
      <c r="G22" s="14">
        <f t="shared" si="1"/>
        <v>2.4523159544645261</v>
      </c>
      <c r="H22" s="18">
        <f t="shared" si="5"/>
        <v>6.0138535405212599</v>
      </c>
      <c r="J22" s="106"/>
      <c r="K22" s="108"/>
      <c r="L22" s="107"/>
      <c r="M22" s="107"/>
      <c r="N22" s="107"/>
      <c r="O22" s="6"/>
      <c r="P22" s="92"/>
      <c r="Q22" s="91"/>
      <c r="R22" s="91"/>
      <c r="S22" s="91"/>
      <c r="T22" s="92"/>
    </row>
    <row r="23" spans="2:20" x14ac:dyDescent="0.25">
      <c r="B23" s="37" t="s">
        <v>17</v>
      </c>
      <c r="C23" s="114">
        <v>3015.6121800000001</v>
      </c>
      <c r="D23" s="69">
        <f t="shared" si="6"/>
        <v>2.59309836901835</v>
      </c>
      <c r="E23" s="68">
        <f t="shared" si="2"/>
        <v>6.7241591514056269</v>
      </c>
      <c r="F23" s="115">
        <v>2625.8256499999998</v>
      </c>
      <c r="G23" s="14">
        <f t="shared" si="1"/>
        <v>2.023067111517094</v>
      </c>
      <c r="H23" s="18">
        <f t="shared" si="5"/>
        <v>4.0928005377021179</v>
      </c>
      <c r="J23" s="106"/>
      <c r="K23" s="108"/>
      <c r="L23" s="107"/>
      <c r="M23" s="107"/>
      <c r="N23" s="107"/>
      <c r="O23" s="6"/>
      <c r="P23" s="92"/>
      <c r="Q23" s="91"/>
      <c r="R23" s="91"/>
      <c r="S23" s="91"/>
      <c r="T23" s="92"/>
    </row>
    <row r="24" spans="2:20" x14ac:dyDescent="0.25">
      <c r="B24" s="37" t="s">
        <v>15</v>
      </c>
      <c r="C24" s="114">
        <v>2474.5055200000002</v>
      </c>
      <c r="D24" s="69">
        <f t="shared" si="6"/>
        <v>2.1278055151106678</v>
      </c>
      <c r="E24" s="68">
        <f>D24^2</f>
        <v>4.5275563101353749</v>
      </c>
      <c r="F24" s="115">
        <v>2608.7115899999999</v>
      </c>
      <c r="G24" s="14">
        <f t="shared" si="1"/>
        <v>2.0098815856880923</v>
      </c>
      <c r="H24" s="18">
        <f t="shared" si="5"/>
        <v>4.0396239884880805</v>
      </c>
      <c r="J24" s="106"/>
      <c r="K24" s="108"/>
      <c r="L24" s="107"/>
      <c r="M24" s="107"/>
      <c r="N24" s="107"/>
      <c r="O24" s="6"/>
      <c r="P24" s="92"/>
      <c r="Q24" s="91"/>
      <c r="R24" s="91"/>
      <c r="S24" s="91"/>
      <c r="T24" s="92"/>
    </row>
    <row r="25" spans="2:20" x14ac:dyDescent="0.25">
      <c r="B25" s="37" t="s">
        <v>20</v>
      </c>
      <c r="C25" s="114">
        <v>1933.4949550000001</v>
      </c>
      <c r="D25" s="69">
        <f t="shared" si="6"/>
        <v>1.6625952924476211</v>
      </c>
      <c r="E25" s="68">
        <f>D25^2</f>
        <v>2.7642231064689904</v>
      </c>
      <c r="F25" s="115">
        <v>1952.63716</v>
      </c>
      <c r="G25" s="14">
        <f t="shared" si="1"/>
        <v>1.5044091061880447</v>
      </c>
      <c r="H25" s="18">
        <f t="shared" si="5"/>
        <v>2.2632467587815115</v>
      </c>
      <c r="J25" s="76"/>
      <c r="K25" s="7"/>
      <c r="L25" s="70"/>
      <c r="M25" s="77"/>
      <c r="N25" s="77"/>
      <c r="O25" s="77"/>
      <c r="P25" s="78"/>
      <c r="Q25" s="77"/>
      <c r="R25" s="77"/>
      <c r="S25" s="77"/>
      <c r="T25" s="78"/>
    </row>
    <row r="26" spans="2:20" x14ac:dyDescent="0.25">
      <c r="B26" s="37" t="s">
        <v>5</v>
      </c>
      <c r="C26" s="114">
        <v>1892.0441400000052</v>
      </c>
      <c r="D26" s="69">
        <f t="shared" si="6"/>
        <v>1.6269521014949408</v>
      </c>
      <c r="E26" s="68">
        <f>D26^2</f>
        <v>2.6469731405588042</v>
      </c>
      <c r="F26" s="115">
        <v>1944.2729200000022</v>
      </c>
      <c r="G26" s="14">
        <f t="shared" si="1"/>
        <v>1.4979648783099178</v>
      </c>
      <c r="H26" s="18">
        <f t="shared" si="5"/>
        <v>2.2438987766500467</v>
      </c>
      <c r="J26" s="89"/>
      <c r="K26" s="90"/>
      <c r="L26" s="93"/>
      <c r="M26" s="91"/>
      <c r="N26" s="91"/>
      <c r="O26" s="91"/>
      <c r="P26" s="92"/>
      <c r="Q26" s="91"/>
      <c r="R26" s="91"/>
      <c r="S26" s="91"/>
      <c r="T26" s="92"/>
    </row>
    <row r="27" spans="2:20" x14ac:dyDescent="0.25">
      <c r="B27" s="87" t="s">
        <v>37</v>
      </c>
      <c r="C27" s="117">
        <v>526.41869999999994</v>
      </c>
      <c r="D27" s="69">
        <f t="shared" si="6"/>
        <v>0.45266280639268397</v>
      </c>
      <c r="E27" s="68">
        <f>D27^2</f>
        <v>0.20490361629130049</v>
      </c>
      <c r="F27" s="115">
        <v>1805.34997</v>
      </c>
      <c r="G27" s="14">
        <f t="shared" si="1"/>
        <v>1.3909317052658741</v>
      </c>
      <c r="H27" s="18">
        <f t="shared" si="5"/>
        <v>1.9346910087138323</v>
      </c>
    </row>
    <row r="28" spans="2:20" x14ac:dyDescent="0.25">
      <c r="B28" s="37" t="s">
        <v>28</v>
      </c>
      <c r="C28" s="114">
        <v>1742.0858799999999</v>
      </c>
      <c r="D28" s="69">
        <f t="shared" si="6"/>
        <v>1.4980043137104906</v>
      </c>
      <c r="E28" s="68">
        <f>D28^2</f>
        <v>2.2440169238952379</v>
      </c>
      <c r="F28" s="115">
        <v>1769.03764</v>
      </c>
      <c r="G28" s="14">
        <f t="shared" si="1"/>
        <v>1.3629548742201589</v>
      </c>
      <c r="H28" s="18">
        <f t="shared" si="5"/>
        <v>1.8576459891604893</v>
      </c>
      <c r="J28" s="76"/>
      <c r="K28" s="7"/>
      <c r="L28" s="70"/>
      <c r="M28" s="77"/>
      <c r="N28" s="77"/>
      <c r="O28" s="77"/>
      <c r="P28" s="78"/>
      <c r="Q28" s="77"/>
      <c r="R28" s="77"/>
      <c r="S28" s="77"/>
      <c r="T28" s="78"/>
    </row>
    <row r="29" spans="2:20" x14ac:dyDescent="0.25">
      <c r="B29" s="87" t="s">
        <v>38</v>
      </c>
      <c r="C29" s="115" t="s">
        <v>29</v>
      </c>
      <c r="D29" s="69" t="s">
        <v>29</v>
      </c>
      <c r="E29" s="68" t="s">
        <v>29</v>
      </c>
      <c r="F29" s="115">
        <v>663.79029700000001</v>
      </c>
      <c r="G29" s="14">
        <f t="shared" si="1"/>
        <v>0.51141716846465568</v>
      </c>
      <c r="H29" s="18">
        <f t="shared" si="5"/>
        <v>0.261547520200406</v>
      </c>
    </row>
    <row r="30" spans="2:20" x14ac:dyDescent="0.25">
      <c r="B30" s="37" t="s">
        <v>3</v>
      </c>
      <c r="C30" s="114">
        <v>172.86185000000003</v>
      </c>
      <c r="D30" s="69">
        <f>C30/C$33*100</f>
        <v>0.14864238321934842</v>
      </c>
      <c r="E30" s="68">
        <f t="shared" ref="E30" si="7">D30^2</f>
        <v>2.2094558089127633E-2</v>
      </c>
      <c r="F30" s="115">
        <v>174.05273999999994</v>
      </c>
      <c r="G30" s="14">
        <f t="shared" si="1"/>
        <v>0.13409891626408466</v>
      </c>
      <c r="H30" s="18">
        <f t="shared" si="5"/>
        <v>1.7982519343201987E-2</v>
      </c>
    </row>
    <row r="31" spans="2:20" x14ac:dyDescent="0.25">
      <c r="B31" s="37" t="s">
        <v>18</v>
      </c>
      <c r="C31" s="114">
        <v>2015.85329</v>
      </c>
      <c r="D31" s="69">
        <f>C31/C$33*100</f>
        <v>1.7334144997647789</v>
      </c>
      <c r="E31" s="68">
        <f t="shared" si="2"/>
        <v>3.0047258279947786</v>
      </c>
      <c r="F31" s="115">
        <v>123.32022000000001</v>
      </c>
      <c r="G31" s="14">
        <f t="shared" si="1"/>
        <v>9.5012051263591163E-2</v>
      </c>
      <c r="H31" s="18">
        <f t="shared" si="3"/>
        <v>9.0272898853152751E-3</v>
      </c>
      <c r="J31" s="109"/>
      <c r="K31" s="108"/>
      <c r="L31" s="110"/>
      <c r="M31" s="111"/>
      <c r="N31" s="111"/>
      <c r="O31" s="91"/>
      <c r="P31" s="92"/>
      <c r="Q31" s="91"/>
      <c r="R31" s="91"/>
      <c r="S31" s="91"/>
      <c r="T31" s="92"/>
    </row>
    <row r="32" spans="2:20" x14ac:dyDescent="0.25">
      <c r="B32" s="37" t="s">
        <v>6</v>
      </c>
      <c r="C32" s="114">
        <v>1.6312200000000001</v>
      </c>
      <c r="D32" s="69">
        <f>C32/C$33*100</f>
        <v>1.4026717193820703E-3</v>
      </c>
      <c r="E32" s="68">
        <f>D32^2</f>
        <v>1.9674879523542535E-6</v>
      </c>
      <c r="F32" s="115">
        <v>2.8229699999999998</v>
      </c>
      <c r="G32" s="14">
        <f t="shared" si="1"/>
        <v>2.1749569564146081E-3</v>
      </c>
      <c r="H32" s="18">
        <f>G32^2</f>
        <v>4.7304377622562953E-6</v>
      </c>
    </row>
    <row r="33" spans="2:14" ht="16.5" thickBot="1" x14ac:dyDescent="0.3">
      <c r="B33" s="15" t="s">
        <v>2</v>
      </c>
      <c r="C33" s="116">
        <f t="shared" ref="C33:G33" si="8">SUM(C6:C32)</f>
        <v>116293.78260499999</v>
      </c>
      <c r="D33" s="19">
        <f t="shared" si="8"/>
        <v>99.999999999999986</v>
      </c>
      <c r="E33" s="19">
        <f>SUM(E6:E32)</f>
        <v>630.98540659795742</v>
      </c>
      <c r="F33" s="116">
        <f t="shared" si="8"/>
        <v>129794.29278699995</v>
      </c>
      <c r="G33" s="19">
        <f t="shared" si="8"/>
        <v>100.00000000000006</v>
      </c>
      <c r="H33" s="20">
        <f>SUM(H6:H32)</f>
        <v>578.0337677876505</v>
      </c>
    </row>
    <row r="35" spans="2:14" x14ac:dyDescent="0.25">
      <c r="B35" s="5"/>
      <c r="F35" s="28"/>
    </row>
    <row r="36" spans="2:14" x14ac:dyDescent="0.25">
      <c r="B36" s="63"/>
      <c r="C36" s="60" t="s">
        <v>32</v>
      </c>
      <c r="D36" s="147" t="s">
        <v>31</v>
      </c>
      <c r="E36" s="147"/>
      <c r="F36" s="88"/>
      <c r="G36" s="57"/>
      <c r="L36" s="28"/>
    </row>
    <row r="37" spans="2:14" x14ac:dyDescent="0.25">
      <c r="B37" s="64" t="s">
        <v>24</v>
      </c>
      <c r="C37" s="127">
        <f>(D7+D6+D8+D10)/100</f>
        <v>0.37598299900961424</v>
      </c>
      <c r="D37" s="133">
        <f>(G7+G6+G8+G9)/100</f>
        <v>0.34835730615829247</v>
      </c>
      <c r="E37" s="133"/>
      <c r="F37" s="58"/>
      <c r="G37" s="58"/>
    </row>
    <row r="38" spans="2:14" x14ac:dyDescent="0.25">
      <c r="B38" s="64" t="s">
        <v>0</v>
      </c>
      <c r="C38" s="55">
        <f>E33</f>
        <v>630.98540659795742</v>
      </c>
      <c r="D38" s="143">
        <f>H33</f>
        <v>578.0337677876505</v>
      </c>
      <c r="E38" s="143"/>
      <c r="F38" s="59"/>
      <c r="G38" s="59"/>
    </row>
    <row r="39" spans="2:14" x14ac:dyDescent="0.25">
      <c r="L39" s="72"/>
    </row>
    <row r="40" spans="2:14" x14ac:dyDescent="0.25">
      <c r="L40" s="43"/>
      <c r="M40" s="39"/>
      <c r="N40" s="39"/>
    </row>
    <row r="41" spans="2:14" x14ac:dyDescent="0.25">
      <c r="L41" s="46"/>
    </row>
    <row r="42" spans="2:14" x14ac:dyDescent="0.25">
      <c r="C42" s="6"/>
      <c r="F42" s="7"/>
    </row>
    <row r="43" spans="2:14" x14ac:dyDescent="0.25">
      <c r="C43" s="6"/>
      <c r="F43" s="7"/>
    </row>
    <row r="44" spans="2:14" x14ac:dyDescent="0.25">
      <c r="F44" s="7"/>
    </row>
    <row r="45" spans="2:14" x14ac:dyDescent="0.25">
      <c r="F45" s="7"/>
    </row>
    <row r="46" spans="2:14" x14ac:dyDescent="0.25">
      <c r="F46" s="7"/>
      <c r="I46" s="65"/>
    </row>
    <row r="47" spans="2:14" x14ac:dyDescent="0.25">
      <c r="F47" s="7"/>
      <c r="I47" s="66"/>
    </row>
    <row r="48" spans="2:14" x14ac:dyDescent="0.25">
      <c r="F48" s="8"/>
      <c r="I48" s="67"/>
    </row>
    <row r="49" spans="3:9" x14ac:dyDescent="0.25">
      <c r="I49" s="67"/>
    </row>
    <row r="50" spans="3:9" x14ac:dyDescent="0.25">
      <c r="I50" s="65"/>
    </row>
    <row r="51" spans="3:9" x14ac:dyDescent="0.25">
      <c r="I51" s="67"/>
    </row>
    <row r="52" spans="3:9" x14ac:dyDescent="0.25">
      <c r="I52" s="65"/>
    </row>
    <row r="53" spans="3:9" x14ac:dyDescent="0.25">
      <c r="I53" s="65"/>
    </row>
    <row r="62" spans="3:9" x14ac:dyDescent="0.25">
      <c r="C62" s="45"/>
      <c r="D62" s="7"/>
    </row>
  </sheetData>
  <mergeCells count="7">
    <mergeCell ref="D37:E37"/>
    <mergeCell ref="D38:E38"/>
    <mergeCell ref="B2:H2"/>
    <mergeCell ref="F4:H4"/>
    <mergeCell ref="B4:B5"/>
    <mergeCell ref="C4:E4"/>
    <mergeCell ref="D36:E36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scale="60" orientation="landscape" horizontalDpi="4294967293" r:id="rId1"/>
  <headerFooter>
    <oddHeader>&amp;LAgencija za osiguranje u BiH&amp;CStatistika tržišta osiguranja&amp;RKvartalno izvješće</oddHeader>
    <oddFooter>&amp;CU izvješće su uključeni podatci zaključno s 31.03.2017. godine.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8"/>
  <sheetViews>
    <sheetView showGridLines="0" showRuler="0" view="pageLayout" zoomScaleNormal="100" workbookViewId="0">
      <selection activeCell="B2" sqref="B2:H2"/>
    </sheetView>
  </sheetViews>
  <sheetFormatPr defaultColWidth="10.42578125" defaultRowHeight="15.75" x14ac:dyDescent="0.25"/>
  <cols>
    <col min="1" max="1" width="3.5703125" style="4" customWidth="1"/>
    <col min="2" max="2" width="33.7109375" style="4" customWidth="1"/>
    <col min="3" max="3" width="16" style="4" customWidth="1"/>
    <col min="4" max="4" width="7.85546875" style="4" customWidth="1"/>
    <col min="5" max="5" width="7.5703125" style="4" customWidth="1"/>
    <col min="6" max="6" width="16" style="4" customWidth="1"/>
    <col min="7" max="7" width="7.85546875" style="4" customWidth="1"/>
    <col min="8" max="8" width="7.5703125" style="4" customWidth="1"/>
    <col min="9" max="16384" width="10.42578125" style="4"/>
  </cols>
  <sheetData>
    <row r="2" spans="2:10" x14ac:dyDescent="0.25">
      <c r="B2" s="144" t="s">
        <v>45</v>
      </c>
      <c r="C2" s="145"/>
      <c r="D2" s="145"/>
      <c r="E2" s="145"/>
      <c r="F2" s="145"/>
      <c r="G2" s="145"/>
      <c r="H2" s="146"/>
    </row>
    <row r="3" spans="2:10" ht="16.5" thickBot="1" x14ac:dyDescent="0.3">
      <c r="B3" s="32"/>
    </row>
    <row r="4" spans="2:10" x14ac:dyDescent="0.25">
      <c r="B4" s="140" t="s">
        <v>43</v>
      </c>
      <c r="C4" s="138" t="s">
        <v>32</v>
      </c>
      <c r="D4" s="138"/>
      <c r="E4" s="138"/>
      <c r="F4" s="138" t="s">
        <v>31</v>
      </c>
      <c r="G4" s="138"/>
      <c r="H4" s="139"/>
    </row>
    <row r="5" spans="2:10" ht="42" customHeight="1" x14ac:dyDescent="0.25">
      <c r="B5" s="141"/>
      <c r="C5" s="9" t="s">
        <v>44</v>
      </c>
      <c r="D5" s="9" t="s">
        <v>1</v>
      </c>
      <c r="E5" s="10" t="s">
        <v>0</v>
      </c>
      <c r="F5" s="9" t="s">
        <v>44</v>
      </c>
      <c r="G5" s="9" t="s">
        <v>1</v>
      </c>
      <c r="H5" s="11" t="s">
        <v>0</v>
      </c>
    </row>
    <row r="6" spans="2:10" x14ac:dyDescent="0.25">
      <c r="B6" s="40" t="s">
        <v>4</v>
      </c>
      <c r="C6" s="73">
        <f>'HHI - Neživotno'!C12+'HHI - Životno'!C6</f>
        <v>14264.565549999999</v>
      </c>
      <c r="D6" s="118">
        <f t="shared" ref="D6:D18" si="0">C6/C$33*100</f>
        <v>9.7457387859859086</v>
      </c>
      <c r="E6" s="119">
        <f>D6^2</f>
        <v>94.979424484670091</v>
      </c>
      <c r="F6" s="95">
        <f>'HHI - Neživotno'!F12+'HHI - Životno'!F6</f>
        <v>15107.543980000002</v>
      </c>
      <c r="G6" s="118">
        <f t="shared" ref="G6:G32" si="1">F6/F$33*100</f>
        <v>9.2642007374441651</v>
      </c>
      <c r="H6" s="120">
        <f>G6^2</f>
        <v>85.825415303661018</v>
      </c>
      <c r="J6" s="29" t="s">
        <v>41</v>
      </c>
    </row>
    <row r="7" spans="2:10" x14ac:dyDescent="0.25">
      <c r="B7" s="40" t="s">
        <v>26</v>
      </c>
      <c r="C7" s="73">
        <f>'HHI - Neživotno'!C7+'HHI - Životno'!C14</f>
        <v>13654.313689999997</v>
      </c>
      <c r="D7" s="118">
        <f t="shared" si="0"/>
        <v>9.3288066894299035</v>
      </c>
      <c r="E7" s="119">
        <f>D7^2</f>
        <v>87.026634248752117</v>
      </c>
      <c r="F7" s="95">
        <f>'HHI - Neživotno'!F7+'HHI - Životno'!F14</f>
        <v>13521.6271</v>
      </c>
      <c r="G7" s="118">
        <f t="shared" si="1"/>
        <v>8.2916897622207006</v>
      </c>
      <c r="H7" s="120">
        <f t="shared" ref="H7:H32" si="2">G7^2</f>
        <v>68.75211911291558</v>
      </c>
    </row>
    <row r="8" spans="2:10" x14ac:dyDescent="0.25">
      <c r="B8" s="40" t="s">
        <v>10</v>
      </c>
      <c r="C8" s="73">
        <f>'HHI - Neživotno'!C6</f>
        <v>12448.427610000001</v>
      </c>
      <c r="D8" s="118">
        <f t="shared" si="0"/>
        <v>8.5049294602116277</v>
      </c>
      <c r="E8" s="119">
        <f>D8^2</f>
        <v>72.333825123175643</v>
      </c>
      <c r="F8" s="95">
        <f>'HHI - Neživotno'!F6</f>
        <v>12998.3735</v>
      </c>
      <c r="G8" s="118">
        <f t="shared" si="1"/>
        <v>7.9708218307152441</v>
      </c>
      <c r="H8" s="120">
        <f>G8^2</f>
        <v>63.534000657006715</v>
      </c>
      <c r="J8" s="29" t="s">
        <v>42</v>
      </c>
    </row>
    <row r="9" spans="2:10" x14ac:dyDescent="0.25">
      <c r="B9" s="40" t="s">
        <v>7</v>
      </c>
      <c r="C9" s="73">
        <f>'HHI - Neživotno'!C9+'HHI - Životno'!C11</f>
        <v>9954.7443199999998</v>
      </c>
      <c r="D9" s="97">
        <f t="shared" si="0"/>
        <v>6.8012122404945528</v>
      </c>
      <c r="E9" s="119">
        <f>D9^2</f>
        <v>46.256487940252931</v>
      </c>
      <c r="F9" s="95">
        <f>'HHI - Neživotno'!F9+'HHI - Životno'!F11</f>
        <v>11729.332119999999</v>
      </c>
      <c r="G9" s="118">
        <f t="shared" si="1"/>
        <v>7.1926242557813493</v>
      </c>
      <c r="H9" s="120">
        <f>G9^2</f>
        <v>51.733843684854207</v>
      </c>
      <c r="J9" s="29"/>
    </row>
    <row r="10" spans="2:10" x14ac:dyDescent="0.25">
      <c r="B10" s="40" t="s">
        <v>8</v>
      </c>
      <c r="C10" s="73">
        <f>'HHI - Neživotno'!C11+'HHI - Životno'!C10</f>
        <v>10143.018190000001</v>
      </c>
      <c r="D10" s="97">
        <f t="shared" si="0"/>
        <v>6.9298434245860072</v>
      </c>
      <c r="E10" s="119">
        <f>D10^2</f>
        <v>48.022729889277919</v>
      </c>
      <c r="F10" s="95">
        <f>'HHI - Neživotno'!F11+'HHI - Životno'!F10</f>
        <v>11206.96872499999</v>
      </c>
      <c r="G10" s="98">
        <f t="shared" si="1"/>
        <v>6.8723022129940263</v>
      </c>
      <c r="H10" s="120">
        <f>G10^2</f>
        <v>47.228537706722591</v>
      </c>
      <c r="J10" s="29"/>
    </row>
    <row r="11" spans="2:10" x14ac:dyDescent="0.25">
      <c r="B11" s="40" t="s">
        <v>25</v>
      </c>
      <c r="C11" s="73">
        <f>'HHI - Neživotno'!C8+'HHI - Životno'!C13</f>
        <v>11522.6561</v>
      </c>
      <c r="D11" s="118">
        <f t="shared" si="0"/>
        <v>7.8724301891793065</v>
      </c>
      <c r="E11" s="119">
        <f t="shared" ref="E11:E32" si="3">D11^2</f>
        <v>61.975157083501735</v>
      </c>
      <c r="F11" s="95">
        <f>'HHI - Neživotno'!F8+'HHI - Životno'!F13</f>
        <v>11179.004059999999</v>
      </c>
      <c r="G11" s="97">
        <f t="shared" si="1"/>
        <v>6.8551538088286454</v>
      </c>
      <c r="H11" s="120">
        <f t="shared" si="2"/>
        <v>46.993133742697886</v>
      </c>
    </row>
    <row r="12" spans="2:10" x14ac:dyDescent="0.25">
      <c r="B12" s="40" t="s">
        <v>35</v>
      </c>
      <c r="C12" s="73">
        <f>'HHI - Neživotno'!C10+'HHI - Životno'!C12</f>
        <v>8741.0902900000001</v>
      </c>
      <c r="D12" s="97">
        <f t="shared" si="0"/>
        <v>5.9720278456751039</v>
      </c>
      <c r="E12" s="119">
        <f t="shared" ref="E12:E24" si="4">D12^2</f>
        <v>35.665116589518824</v>
      </c>
      <c r="F12" s="95">
        <f>'HHI - Neživotno'!F10+'HHI - Životno'!F12</f>
        <v>10339.644970000001</v>
      </c>
      <c r="G12" s="98">
        <f t="shared" si="1"/>
        <v>6.3404446601508315</v>
      </c>
      <c r="H12" s="120">
        <f t="shared" ref="H12:H24" si="5">G12^2</f>
        <v>40.201238488435195</v>
      </c>
    </row>
    <row r="13" spans="2:10" x14ac:dyDescent="0.25">
      <c r="B13" s="40" t="s">
        <v>5</v>
      </c>
      <c r="C13" s="73">
        <f>'HHI - Neživotno'!C26+'HHI - Životno'!C8</f>
        <v>7512.0441400000054</v>
      </c>
      <c r="D13" s="97">
        <f t="shared" si="0"/>
        <v>5.1323273520402601</v>
      </c>
      <c r="E13" s="119">
        <f t="shared" ref="E13:E18" si="6">D13^2</f>
        <v>26.340784048500588</v>
      </c>
      <c r="F13" s="95">
        <f>'HHI - Neživotno'!F26+'HHI - Životno'!F8</f>
        <v>8234.0187400000123</v>
      </c>
      <c r="G13" s="98">
        <f t="shared" si="1"/>
        <v>5.0492391472910461</v>
      </c>
      <c r="H13" s="120">
        <f t="shared" ref="H13:H23" si="7">G13^2</f>
        <v>25.494815966536411</v>
      </c>
      <c r="J13" s="29"/>
    </row>
    <row r="14" spans="2:10" x14ac:dyDescent="0.25">
      <c r="B14" s="40" t="s">
        <v>3</v>
      </c>
      <c r="C14" s="73">
        <f>'HHI - Neživotno'!C30+'HHI - Životno'!C7</f>
        <v>6501.0288399999999</v>
      </c>
      <c r="D14" s="97">
        <f t="shared" si="0"/>
        <v>4.4415884025855226</v>
      </c>
      <c r="E14" s="119">
        <f t="shared" si="6"/>
        <v>19.727707537982216</v>
      </c>
      <c r="F14" s="95">
        <f>'HHI - Neživotno'!F30+'HHI - Životno'!F7</f>
        <v>7143.3233099999597</v>
      </c>
      <c r="G14" s="98">
        <f t="shared" si="1"/>
        <v>4.3804063164675764</v>
      </c>
      <c r="H14" s="120">
        <f t="shared" si="7"/>
        <v>19.187959497349041</v>
      </c>
    </row>
    <row r="15" spans="2:10" x14ac:dyDescent="0.25">
      <c r="B15" s="40" t="s">
        <v>12</v>
      </c>
      <c r="C15" s="73">
        <f>'HHI - Neživotno'!C13</f>
        <v>6074.9052099999999</v>
      </c>
      <c r="D15" s="97">
        <f t="shared" si="0"/>
        <v>4.1504551343510681</v>
      </c>
      <c r="E15" s="119">
        <f t="shared" si="6"/>
        <v>17.226277822261142</v>
      </c>
      <c r="F15" s="95">
        <f>'HHI - Neživotno'!F13</f>
        <v>6449.8932300000006</v>
      </c>
      <c r="G15" s="97">
        <f t="shared" si="1"/>
        <v>3.9551832976230807</v>
      </c>
      <c r="H15" s="120">
        <f t="shared" si="7"/>
        <v>15.643474917796587</v>
      </c>
    </row>
    <row r="16" spans="2:10" x14ac:dyDescent="0.25">
      <c r="B16" s="41" t="s">
        <v>9</v>
      </c>
      <c r="C16" s="73">
        <f>'HHI - Neživotno'!C14+'HHI - Životno'!C15</f>
        <v>4822.2346500000003</v>
      </c>
      <c r="D16" s="97">
        <f t="shared" si="0"/>
        <v>3.2946141331048238</v>
      </c>
      <c r="E16" s="119">
        <f t="shared" si="6"/>
        <v>10.854482286054049</v>
      </c>
      <c r="F16" s="95">
        <f>'HHI - Neživotno'!F14+'HHI - Životno'!F15</f>
        <v>5526.3637800000006</v>
      </c>
      <c r="G16" s="97">
        <f t="shared" si="1"/>
        <v>3.3888594647705745</v>
      </c>
      <c r="H16" s="120">
        <f t="shared" si="7"/>
        <v>11.484368471965105</v>
      </c>
    </row>
    <row r="17" spans="2:8" x14ac:dyDescent="0.25">
      <c r="B17" s="40" t="s">
        <v>16</v>
      </c>
      <c r="C17" s="73">
        <f>'HHI - Neživotno'!C15</f>
        <v>4563.5864599999986</v>
      </c>
      <c r="D17" s="97">
        <f t="shared" si="0"/>
        <v>3.1179022880526577</v>
      </c>
      <c r="E17" s="119">
        <f t="shared" si="6"/>
        <v>9.7213146778439974</v>
      </c>
      <c r="F17" s="95">
        <f>'HHI - Neživotno'!F15</f>
        <v>5281.3259399999979</v>
      </c>
      <c r="G17" s="97">
        <f t="shared" si="1"/>
        <v>3.2385981290408905</v>
      </c>
      <c r="H17" s="120">
        <f t="shared" si="7"/>
        <v>10.488517841427157</v>
      </c>
    </row>
    <row r="18" spans="2:8" x14ac:dyDescent="0.25">
      <c r="B18" s="40" t="s">
        <v>11</v>
      </c>
      <c r="C18" s="73">
        <f>'HHI - Neživotno'!C16</f>
        <v>5532.8501500000002</v>
      </c>
      <c r="D18" s="97">
        <f t="shared" si="0"/>
        <v>3.780115988453848</v>
      </c>
      <c r="E18" s="119">
        <f t="shared" si="6"/>
        <v>14.289276886164412</v>
      </c>
      <c r="F18" s="95">
        <f>'HHI - Neživotno'!F16</f>
        <v>5177.84231</v>
      </c>
      <c r="G18" s="98">
        <f t="shared" si="1"/>
        <v>3.175140222009242</v>
      </c>
      <c r="H18" s="120">
        <f t="shared" si="7"/>
        <v>10.081515429420898</v>
      </c>
    </row>
    <row r="19" spans="2:8" x14ac:dyDescent="0.25">
      <c r="B19" s="47" t="s">
        <v>34</v>
      </c>
      <c r="C19" s="96" t="s">
        <v>29</v>
      </c>
      <c r="D19" s="104" t="s">
        <v>29</v>
      </c>
      <c r="E19" s="105" t="s">
        <v>29</v>
      </c>
      <c r="F19" s="96">
        <f>'HHI - Neživotno'!F17</f>
        <v>5105.0143000000007</v>
      </c>
      <c r="G19" s="97">
        <f t="shared" si="1"/>
        <v>3.1304808581284038</v>
      </c>
      <c r="H19" s="120">
        <f t="shared" si="7"/>
        <v>9.7999104031083473</v>
      </c>
    </row>
    <row r="20" spans="2:8" x14ac:dyDescent="0.25">
      <c r="B20" s="40" t="s">
        <v>13</v>
      </c>
      <c r="C20" s="73">
        <f>'HHI - Neživotno'!C18</f>
        <v>4398.6929500000006</v>
      </c>
      <c r="D20" s="97">
        <f t="shared" ref="D20:D30" si="8">C20/C$33*100</f>
        <v>3.0052448734029462</v>
      </c>
      <c r="E20" s="119">
        <f>D20^2</f>
        <v>9.0314967491146909</v>
      </c>
      <c r="F20" s="95">
        <f>'HHI - Neživotno'!F18</f>
        <v>4244.2355399999997</v>
      </c>
      <c r="G20" s="97">
        <f t="shared" si="1"/>
        <v>2.6026368065919554</v>
      </c>
      <c r="H20" s="120">
        <f t="shared" si="7"/>
        <v>6.7737183470271711</v>
      </c>
    </row>
    <row r="21" spans="2:8" x14ac:dyDescent="0.25">
      <c r="B21" s="40" t="s">
        <v>21</v>
      </c>
      <c r="C21" s="73">
        <f>'HHI - Neživotno'!C19</f>
        <v>3356.9783299999999</v>
      </c>
      <c r="D21" s="97">
        <f t="shared" si="8"/>
        <v>2.2935317447782486</v>
      </c>
      <c r="E21" s="119">
        <f>D21^2</f>
        <v>5.2602878643055577</v>
      </c>
      <c r="F21" s="95">
        <f>'HHI - Neživotno'!F19</f>
        <v>3949.2285000000002</v>
      </c>
      <c r="G21" s="97">
        <f t="shared" si="1"/>
        <v>2.4217335147572747</v>
      </c>
      <c r="H21" s="120">
        <f t="shared" si="7"/>
        <v>5.8647932164986232</v>
      </c>
    </row>
    <row r="22" spans="2:8" x14ac:dyDescent="0.25">
      <c r="B22" s="40" t="s">
        <v>36</v>
      </c>
      <c r="C22" s="73">
        <f>'HHI - Neživotno'!C20</f>
        <v>1739.38446</v>
      </c>
      <c r="D22" s="97">
        <f t="shared" si="8"/>
        <v>1.1883703388052469</v>
      </c>
      <c r="E22" s="119">
        <f>D22^2</f>
        <v>1.4122240621520974</v>
      </c>
      <c r="F22" s="95">
        <f>'HHI - Neživotno'!F20</f>
        <v>3899.93343</v>
      </c>
      <c r="G22" s="97">
        <f t="shared" si="1"/>
        <v>2.3915049465365943</v>
      </c>
      <c r="H22" s="120">
        <f t="shared" si="7"/>
        <v>5.7192959093089986</v>
      </c>
    </row>
    <row r="23" spans="2:8" x14ac:dyDescent="0.25">
      <c r="B23" s="40" t="s">
        <v>14</v>
      </c>
      <c r="C23" s="73">
        <f>'HHI - Neživotno'!C21</f>
        <v>3399.8597500000001</v>
      </c>
      <c r="D23" s="97">
        <f t="shared" si="8"/>
        <v>2.3228288948826314</v>
      </c>
      <c r="E23" s="119">
        <f>D23^2</f>
        <v>5.3955340749016667</v>
      </c>
      <c r="F23" s="95">
        <f>'HHI - Neživotno'!F21</f>
        <v>3718.7534100000003</v>
      </c>
      <c r="G23" s="97">
        <f t="shared" si="1"/>
        <v>2.2804023029092648</v>
      </c>
      <c r="H23" s="120">
        <f t="shared" si="7"/>
        <v>5.2002346631138785</v>
      </c>
    </row>
    <row r="24" spans="2:8" x14ac:dyDescent="0.25">
      <c r="B24" s="40" t="s">
        <v>6</v>
      </c>
      <c r="C24" s="73">
        <f>'HHI - Neživotno'!C32+'HHI - Životno'!C9</f>
        <v>3367.6312200000002</v>
      </c>
      <c r="D24" s="97">
        <f t="shared" si="8"/>
        <v>2.3008099393290702</v>
      </c>
      <c r="E24" s="119">
        <f t="shared" si="4"/>
        <v>5.2937263769154397</v>
      </c>
      <c r="F24" s="95">
        <f>'HHI - Neživotno'!F32+'HHI - Životno'!F9</f>
        <v>3530.3798500000003</v>
      </c>
      <c r="G24" s="97">
        <f t="shared" si="1"/>
        <v>2.1648884592443207</v>
      </c>
      <c r="H24" s="120">
        <f t="shared" si="5"/>
        <v>4.6867420409692491</v>
      </c>
    </row>
    <row r="25" spans="2:8" x14ac:dyDescent="0.25">
      <c r="B25" s="40" t="s">
        <v>19</v>
      </c>
      <c r="C25" s="73">
        <f>'HHI - Neživotno'!C22</f>
        <v>2661.2234100000001</v>
      </c>
      <c r="D25" s="97">
        <f t="shared" si="8"/>
        <v>1.8181828331260099</v>
      </c>
      <c r="E25" s="119">
        <f t="shared" ref="E25:E30" si="9">D25^2</f>
        <v>3.3057888146741239</v>
      </c>
      <c r="F25" s="95">
        <f>'HHI - Neživotno'!F22</f>
        <v>3182.9661499999997</v>
      </c>
      <c r="G25" s="97">
        <f t="shared" si="1"/>
        <v>1.9518485197280759</v>
      </c>
      <c r="H25" s="120">
        <f t="shared" ref="H25:H30" si="10">G25^2</f>
        <v>3.8097126439646813</v>
      </c>
    </row>
    <row r="26" spans="2:8" x14ac:dyDescent="0.25">
      <c r="B26" s="40" t="s">
        <v>17</v>
      </c>
      <c r="C26" s="73">
        <f>'HHI - Neživotno'!C23</f>
        <v>3015.6121800000001</v>
      </c>
      <c r="D26" s="97">
        <f t="shared" si="8"/>
        <v>2.0603059015784408</v>
      </c>
      <c r="E26" s="119">
        <f t="shared" si="9"/>
        <v>4.244860408078952</v>
      </c>
      <c r="F26" s="95">
        <f>'HHI - Neživotno'!F23</f>
        <v>2625.8256499999998</v>
      </c>
      <c r="G26" s="97">
        <f t="shared" si="1"/>
        <v>1.6102005696845105</v>
      </c>
      <c r="H26" s="120">
        <f t="shared" si="10"/>
        <v>2.5927458746123224</v>
      </c>
    </row>
    <row r="27" spans="2:8" x14ac:dyDescent="0.25">
      <c r="B27" s="42" t="s">
        <v>15</v>
      </c>
      <c r="C27" s="73">
        <f>'HHI - Neživotno'!C24</f>
        <v>2474.5055200000002</v>
      </c>
      <c r="D27" s="97">
        <f t="shared" si="8"/>
        <v>1.6906147150342221</v>
      </c>
      <c r="E27" s="119">
        <f t="shared" si="9"/>
        <v>2.8581781146902441</v>
      </c>
      <c r="F27" s="95">
        <f>'HHI - Neživotno'!F24</f>
        <v>2608.7115899999999</v>
      </c>
      <c r="G27" s="97">
        <f t="shared" si="1"/>
        <v>1.599705939486342</v>
      </c>
      <c r="H27" s="120">
        <f t="shared" si="10"/>
        <v>2.55905909282788</v>
      </c>
    </row>
    <row r="28" spans="2:8" x14ac:dyDescent="0.25">
      <c r="B28" s="40" t="s">
        <v>20</v>
      </c>
      <c r="C28" s="73">
        <f>'HHI - Neživotno'!C25</f>
        <v>1933.4949550000001</v>
      </c>
      <c r="D28" s="97">
        <f t="shared" si="8"/>
        <v>1.3209891818578086</v>
      </c>
      <c r="E28" s="119">
        <f t="shared" si="9"/>
        <v>1.7450124185853624</v>
      </c>
      <c r="F28" s="95">
        <f>'HHI - Neživotno'!F25</f>
        <v>1952.63716</v>
      </c>
      <c r="G28" s="97">
        <f t="shared" si="1"/>
        <v>1.1973900351758484</v>
      </c>
      <c r="H28" s="120">
        <f t="shared" si="10"/>
        <v>1.4337428963384196</v>
      </c>
    </row>
    <row r="29" spans="2:8" x14ac:dyDescent="0.25">
      <c r="B29" s="47" t="s">
        <v>37</v>
      </c>
      <c r="C29" s="96">
        <f>'HHI - Neživotno'!C27</f>
        <v>526.41869999999994</v>
      </c>
      <c r="D29" s="97">
        <f t="shared" si="8"/>
        <v>0.35965617910166775</v>
      </c>
      <c r="E29" s="119">
        <f t="shared" si="9"/>
        <v>0.1293525671660109</v>
      </c>
      <c r="F29" s="96">
        <f>'HHI - Neživotno'!F27</f>
        <v>1805.34997</v>
      </c>
      <c r="G29" s="97">
        <f t="shared" si="1"/>
        <v>1.1070710464626294</v>
      </c>
      <c r="H29" s="120">
        <f t="shared" si="10"/>
        <v>1.2256063019158614</v>
      </c>
    </row>
    <row r="30" spans="2:8" x14ac:dyDescent="0.25">
      <c r="B30" s="47" t="s">
        <v>28</v>
      </c>
      <c r="C30" s="74">
        <f>'HHI - Neživotno'!C28</f>
        <v>1742.0858799999999</v>
      </c>
      <c r="D30" s="97">
        <f t="shared" si="8"/>
        <v>1.1902159844773113</v>
      </c>
      <c r="E30" s="119">
        <f t="shared" si="9"/>
        <v>1.4166140897052952</v>
      </c>
      <c r="F30" s="96">
        <f>'HHI - Neživotno'!F28</f>
        <v>1769.03764</v>
      </c>
      <c r="G30" s="97">
        <f t="shared" si="1"/>
        <v>1.0848037133468258</v>
      </c>
      <c r="H30" s="120">
        <f t="shared" si="10"/>
        <v>1.1767990964910622</v>
      </c>
    </row>
    <row r="31" spans="2:8" x14ac:dyDescent="0.25">
      <c r="B31" s="47" t="s">
        <v>38</v>
      </c>
      <c r="C31" s="96" t="s">
        <v>29</v>
      </c>
      <c r="D31" s="104" t="s">
        <v>29</v>
      </c>
      <c r="E31" s="105" t="s">
        <v>29</v>
      </c>
      <c r="F31" s="96">
        <f>'HHI - Neživotno'!F29</f>
        <v>663.79029700000001</v>
      </c>
      <c r="G31" s="97">
        <f t="shared" si="1"/>
        <v>0.40704740407286777</v>
      </c>
      <c r="H31" s="120">
        <f t="shared" ref="H31" si="11">G31^2</f>
        <v>0.16568758916246049</v>
      </c>
    </row>
    <row r="32" spans="2:8" x14ac:dyDescent="0.25">
      <c r="B32" s="40" t="s">
        <v>18</v>
      </c>
      <c r="C32" s="73">
        <f>'HHI - Neživotno'!C31</f>
        <v>2015.85329</v>
      </c>
      <c r="D32" s="97">
        <f>C32/C$33*100</f>
        <v>1.3772574794757979</v>
      </c>
      <c r="E32" s="119">
        <f t="shared" si="3"/>
        <v>1.8968381647720278</v>
      </c>
      <c r="F32" s="95">
        <f>'HHI - Neživotno'!F31</f>
        <v>123.32022000000001</v>
      </c>
      <c r="G32" s="97">
        <f t="shared" si="1"/>
        <v>7.5622038537714487E-2</v>
      </c>
      <c r="H32" s="120">
        <f t="shared" si="2"/>
        <v>5.7186927125995749E-3</v>
      </c>
    </row>
    <row r="33" spans="2:12" ht="16.5" thickBot="1" x14ac:dyDescent="0.3">
      <c r="B33" s="121" t="s">
        <v>2</v>
      </c>
      <c r="C33" s="122">
        <f t="shared" ref="C33:H33" si="12">SUM(C6:C32)</f>
        <v>146367.20584500002</v>
      </c>
      <c r="D33" s="123">
        <f t="shared" si="12"/>
        <v>100</v>
      </c>
      <c r="E33" s="123">
        <f t="shared" si="12"/>
        <v>586.40913232301705</v>
      </c>
      <c r="F33" s="122">
        <f t="shared" si="12"/>
        <v>163074.44547199996</v>
      </c>
      <c r="G33" s="123">
        <f t="shared" si="12"/>
        <v>100.00000000000004</v>
      </c>
      <c r="H33" s="124">
        <f t="shared" si="12"/>
        <v>547.66270758883979</v>
      </c>
    </row>
    <row r="35" spans="2:12" x14ac:dyDescent="0.25">
      <c r="B35" s="5"/>
      <c r="F35" s="31"/>
    </row>
    <row r="36" spans="2:12" x14ac:dyDescent="0.25">
      <c r="B36" s="54"/>
      <c r="C36" s="61" t="s">
        <v>32</v>
      </c>
      <c r="D36" s="148" t="s">
        <v>31</v>
      </c>
      <c r="E36" s="148"/>
      <c r="F36" s="53"/>
      <c r="G36" s="53"/>
      <c r="L36" s="30"/>
    </row>
    <row r="37" spans="2:12" x14ac:dyDescent="0.25">
      <c r="B37" s="49" t="s">
        <v>24</v>
      </c>
      <c r="C37" s="127">
        <f>(D6+D7+D8+D11)/100</f>
        <v>0.35451905124806743</v>
      </c>
      <c r="D37" s="133">
        <f>SUM(G6:G9)/100</f>
        <v>0.32719336586161463</v>
      </c>
      <c r="E37" s="133"/>
      <c r="F37" s="58"/>
      <c r="G37" s="58"/>
    </row>
    <row r="38" spans="2:12" x14ac:dyDescent="0.25">
      <c r="B38" s="49" t="s">
        <v>0</v>
      </c>
      <c r="C38" s="62">
        <f>E33</f>
        <v>586.40913232301705</v>
      </c>
      <c r="D38" s="143">
        <f>H33</f>
        <v>547.66270758883979</v>
      </c>
      <c r="E38" s="143"/>
      <c r="F38" s="59"/>
      <c r="G38" s="59"/>
    </row>
    <row r="41" spans="2:12" x14ac:dyDescent="0.25">
      <c r="L41" s="43"/>
    </row>
    <row r="42" spans="2:12" x14ac:dyDescent="0.25">
      <c r="L42" s="43"/>
    </row>
    <row r="43" spans="2:12" x14ac:dyDescent="0.25">
      <c r="L43" s="33"/>
    </row>
    <row r="48" spans="2:12" x14ac:dyDescent="0.25">
      <c r="I48" s="6"/>
    </row>
  </sheetData>
  <mergeCells count="7">
    <mergeCell ref="D37:E37"/>
    <mergeCell ref="D38:E38"/>
    <mergeCell ref="B2:H2"/>
    <mergeCell ref="F4:H4"/>
    <mergeCell ref="B4:B5"/>
    <mergeCell ref="C4:E4"/>
    <mergeCell ref="D36:E36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scale="58" orientation="landscape" horizontalDpi="4294967293" r:id="rId1"/>
  <headerFooter>
    <oddHeader>&amp;LAgencija za osiguranje u BiH&amp;CStatistika tržišta osiguranja&amp;RKvartalno izvješće</oddHeader>
    <oddFooter>&amp;CU izvješće su uključeni podatci zaključno s 31.03.2017. godine.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Udio</vt:lpstr>
      <vt:lpstr>HHI - Životno</vt:lpstr>
      <vt:lpstr>HHI - Neživotno</vt:lpstr>
      <vt:lpstr>HHI - Ukupno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2017-05-12T15:00:15Z</cp:lastPrinted>
  <dcterms:created xsi:type="dcterms:W3CDTF">2011-07-19T10:02:04Z</dcterms:created>
  <dcterms:modified xsi:type="dcterms:W3CDTF">2020-02-14T10:21:17Z</dcterms:modified>
</cp:coreProperties>
</file>