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0" windowWidth="18720" windowHeight="5250" tabRatio="559"/>
  </bookViews>
  <sheets>
    <sheet name="Udio" sheetId="4" r:id="rId1"/>
    <sheet name="HHI - Životno" sheetId="5" r:id="rId2"/>
    <sheet name="HHI - Neživotno" sheetId="6" r:id="rId3"/>
    <sheet name="HHI - Ukupno" sheetId="7" r:id="rId4"/>
  </sheets>
  <calcPr calcId="145621"/>
</workbook>
</file>

<file path=xl/calcChain.xml><?xml version="1.0" encoding="utf-8"?>
<calcChain xmlns="http://schemas.openxmlformats.org/spreadsheetml/2006/main">
  <c r="F6" i="4" l="1"/>
  <c r="G38" i="7" l="1"/>
  <c r="L32" i="7"/>
  <c r="L30" i="7"/>
  <c r="L29" i="7"/>
  <c r="G37" i="6"/>
  <c r="N33" i="6"/>
  <c r="G33" i="6" l="1"/>
  <c r="H33" i="6"/>
  <c r="F33" i="6"/>
  <c r="D33" i="6"/>
  <c r="E33" i="6"/>
  <c r="C33" i="6"/>
  <c r="H16" i="5"/>
  <c r="G16" i="5"/>
  <c r="F16" i="5"/>
  <c r="D16" i="5"/>
  <c r="E16" i="5"/>
  <c r="C16" i="5"/>
  <c r="D5" i="4" l="1"/>
  <c r="D6" i="4"/>
  <c r="C6" i="4"/>
  <c r="D7" i="4"/>
  <c r="C7" i="4"/>
  <c r="C5" i="4"/>
  <c r="H33" i="7"/>
  <c r="E38" i="7" s="1"/>
  <c r="G33" i="7"/>
  <c r="E33" i="7"/>
  <c r="D38" i="7" s="1"/>
  <c r="D33" i="7"/>
  <c r="F33" i="7"/>
  <c r="C33" i="7"/>
  <c r="F37" i="6" l="1"/>
  <c r="I33" i="6" l="1"/>
  <c r="L33" i="6"/>
  <c r="L28" i="7"/>
  <c r="L27" i="7"/>
  <c r="L25" i="7"/>
  <c r="L23" i="7"/>
  <c r="L26" i="7"/>
  <c r="L31" i="7"/>
  <c r="L24" i="7"/>
  <c r="L22" i="7"/>
  <c r="L21" i="7"/>
  <c r="L20" i="7"/>
  <c r="L18" i="7"/>
  <c r="L17" i="7"/>
  <c r="L19" i="7"/>
  <c r="L15" i="7"/>
  <c r="L16" i="7"/>
  <c r="L14" i="7"/>
  <c r="L12" i="7"/>
  <c r="L13" i="7"/>
  <c r="L10" i="7"/>
  <c r="L11" i="7"/>
  <c r="L9" i="7"/>
  <c r="L6" i="7"/>
  <c r="L8" i="7"/>
  <c r="L7" i="7"/>
  <c r="L33" i="7" l="1"/>
  <c r="M29" i="7" s="1"/>
  <c r="N29" i="7" s="1"/>
  <c r="L16" i="5"/>
  <c r="I16" i="5"/>
  <c r="M27" i="6" l="1"/>
  <c r="N27" i="6" s="1"/>
  <c r="M7" i="5" l="1"/>
  <c r="N7" i="5" s="1"/>
  <c r="M6" i="5" l="1"/>
  <c r="M13" i="5"/>
  <c r="N13" i="5" s="1"/>
  <c r="M12" i="5"/>
  <c r="N12" i="5" s="1"/>
  <c r="M10" i="5"/>
  <c r="N10" i="5" s="1"/>
  <c r="M8" i="5"/>
  <c r="N8" i="5" s="1"/>
  <c r="M15" i="5"/>
  <c r="N15" i="5" s="1"/>
  <c r="M14" i="5"/>
  <c r="N14" i="5" s="1"/>
  <c r="M11" i="5"/>
  <c r="N11" i="5" s="1"/>
  <c r="M9" i="5"/>
  <c r="N9" i="5" s="1"/>
  <c r="M28" i="6"/>
  <c r="N28" i="6" s="1"/>
  <c r="M30" i="6"/>
  <c r="N30" i="6" s="1"/>
  <c r="G20" i="5" l="1"/>
  <c r="N6" i="5"/>
  <c r="E37" i="7"/>
  <c r="D37" i="7"/>
  <c r="E37" i="6"/>
  <c r="D37" i="6"/>
  <c r="D20" i="5"/>
  <c r="I28" i="7"/>
  <c r="I27" i="7"/>
  <c r="I25" i="7"/>
  <c r="I23" i="7"/>
  <c r="I26" i="7"/>
  <c r="I31" i="7"/>
  <c r="I24" i="7"/>
  <c r="I22" i="7"/>
  <c r="I21" i="7"/>
  <c r="I20" i="7"/>
  <c r="I18" i="7"/>
  <c r="I17" i="7"/>
  <c r="I19" i="7"/>
  <c r="I15" i="7"/>
  <c r="I16" i="7"/>
  <c r="I14" i="7"/>
  <c r="I12" i="7"/>
  <c r="I13" i="7"/>
  <c r="I10" i="7"/>
  <c r="I11" i="7"/>
  <c r="I9" i="7"/>
  <c r="I6" i="7"/>
  <c r="I8" i="7"/>
  <c r="I7" i="7"/>
  <c r="I33" i="7" l="1"/>
  <c r="J7" i="7" s="1"/>
  <c r="J10" i="7"/>
  <c r="K10" i="7" s="1"/>
  <c r="J16" i="7"/>
  <c r="K16" i="7" s="1"/>
  <c r="J18" i="7"/>
  <c r="K18" i="7" s="1"/>
  <c r="J24" i="7"/>
  <c r="K24" i="7" s="1"/>
  <c r="J25" i="7"/>
  <c r="K25" i="7" s="1"/>
  <c r="J11" i="7"/>
  <c r="K11" i="7" s="1"/>
  <c r="J15" i="7"/>
  <c r="K15" i="7" s="1"/>
  <c r="J20" i="7"/>
  <c r="K20" i="7" s="1"/>
  <c r="J31" i="7"/>
  <c r="K31" i="7" s="1"/>
  <c r="J27" i="7"/>
  <c r="K27" i="7" s="1"/>
  <c r="F15" i="5"/>
  <c r="F13" i="5"/>
  <c r="F14" i="5"/>
  <c r="F12" i="5"/>
  <c r="F11" i="5"/>
  <c r="F10" i="5"/>
  <c r="F9" i="5"/>
  <c r="F8" i="5"/>
  <c r="F7" i="5"/>
  <c r="F6" i="5"/>
  <c r="J8" i="7" l="1"/>
  <c r="K8" i="7" s="1"/>
  <c r="J23" i="7"/>
  <c r="K23" i="7" s="1"/>
  <c r="J22" i="7"/>
  <c r="K22" i="7" s="1"/>
  <c r="J17" i="7"/>
  <c r="K17" i="7" s="1"/>
  <c r="J14" i="7"/>
  <c r="K14" i="7" s="1"/>
  <c r="J28" i="7"/>
  <c r="K28" i="7" s="1"/>
  <c r="J26" i="7"/>
  <c r="K26" i="7" s="1"/>
  <c r="J21" i="7"/>
  <c r="K21" i="7" s="1"/>
  <c r="J19" i="7"/>
  <c r="K19" i="7" s="1"/>
  <c r="J12" i="7"/>
  <c r="K12" i="7" s="1"/>
  <c r="J9" i="7"/>
  <c r="K9" i="7" s="1"/>
  <c r="J13" i="7"/>
  <c r="K13" i="7" s="1"/>
  <c r="E7" i="4"/>
  <c r="K7" i="7"/>
  <c r="J6" i="7"/>
  <c r="J32" i="6"/>
  <c r="K32" i="6" s="1"/>
  <c r="J26" i="6"/>
  <c r="K26" i="6" s="1"/>
  <c r="J24" i="6"/>
  <c r="K24" i="6" s="1"/>
  <c r="J20" i="6"/>
  <c r="K20" i="6" s="1"/>
  <c r="J29" i="6"/>
  <c r="K29" i="6" s="1"/>
  <c r="J19" i="6"/>
  <c r="K19" i="6" s="1"/>
  <c r="J16" i="6"/>
  <c r="K16" i="6" s="1"/>
  <c r="J9" i="6"/>
  <c r="K9" i="6" s="1"/>
  <c r="J8" i="6"/>
  <c r="K8" i="6" s="1"/>
  <c r="J7" i="6"/>
  <c r="J14" i="6"/>
  <c r="K14" i="6" s="1"/>
  <c r="J12" i="6"/>
  <c r="K12" i="6" s="1"/>
  <c r="J15" i="6"/>
  <c r="K15" i="6" s="1"/>
  <c r="J18" i="6"/>
  <c r="K18" i="6" s="1"/>
  <c r="J21" i="6"/>
  <c r="K21" i="6" s="1"/>
  <c r="J23" i="6"/>
  <c r="K23" i="6" s="1"/>
  <c r="J22" i="6"/>
  <c r="K22" i="6" s="1"/>
  <c r="J25" i="6"/>
  <c r="K25" i="6" s="1"/>
  <c r="J31" i="6"/>
  <c r="K31" i="6" s="1"/>
  <c r="J6" i="6"/>
  <c r="J11" i="6"/>
  <c r="K11" i="6" s="1"/>
  <c r="J10" i="6"/>
  <c r="K10" i="6" s="1"/>
  <c r="J13" i="6"/>
  <c r="K13" i="6" s="1"/>
  <c r="J17" i="6"/>
  <c r="K17" i="6" s="1"/>
  <c r="G7" i="5"/>
  <c r="H7" i="5" s="1"/>
  <c r="G8" i="5"/>
  <c r="H8" i="5" s="1"/>
  <c r="G9" i="5"/>
  <c r="H9" i="5" s="1"/>
  <c r="G10" i="5"/>
  <c r="H10" i="5" s="1"/>
  <c r="G11" i="5"/>
  <c r="H11" i="5" s="1"/>
  <c r="G12" i="5"/>
  <c r="H12" i="5" s="1"/>
  <c r="G14" i="5"/>
  <c r="H14" i="5" s="1"/>
  <c r="G13" i="5"/>
  <c r="H13" i="5" s="1"/>
  <c r="G15" i="5"/>
  <c r="H15" i="5" s="1"/>
  <c r="J14" i="5"/>
  <c r="K14" i="5" s="1"/>
  <c r="J12" i="5"/>
  <c r="K12" i="5" s="1"/>
  <c r="J11" i="5"/>
  <c r="K11" i="5" s="1"/>
  <c r="J9" i="5"/>
  <c r="K9" i="5" s="1"/>
  <c r="J15" i="5"/>
  <c r="K15" i="5" s="1"/>
  <c r="J13" i="5"/>
  <c r="K13" i="5" s="1"/>
  <c r="J10" i="5"/>
  <c r="K10" i="5" s="1"/>
  <c r="J8" i="5"/>
  <c r="K8" i="5" s="1"/>
  <c r="J7" i="5"/>
  <c r="K7" i="5" s="1"/>
  <c r="J6" i="5"/>
  <c r="G6" i="5"/>
  <c r="E20" i="5" s="1"/>
  <c r="E5" i="4" l="1"/>
  <c r="E6" i="4"/>
  <c r="K6" i="7"/>
  <c r="K33" i="7" s="1"/>
  <c r="F38" i="7" s="1"/>
  <c r="J33" i="7"/>
  <c r="F37" i="7"/>
  <c r="K6" i="6"/>
  <c r="F20" i="5"/>
  <c r="K7" i="6"/>
  <c r="J33" i="6"/>
  <c r="J16" i="5"/>
  <c r="K6" i="5"/>
  <c r="K16" i="5" s="1"/>
  <c r="H6" i="5"/>
  <c r="K33" i="6" l="1"/>
  <c r="F38" i="6" s="1"/>
  <c r="M32" i="7"/>
  <c r="N32" i="7" s="1"/>
  <c r="M30" i="7" l="1"/>
  <c r="N30" i="7" s="1"/>
  <c r="M13" i="6"/>
  <c r="N13" i="6" s="1"/>
  <c r="M11" i="6"/>
  <c r="M20" i="6"/>
  <c r="M24" i="6"/>
  <c r="M21" i="6"/>
  <c r="M32" i="6"/>
  <c r="M12" i="6"/>
  <c r="M17" i="6"/>
  <c r="M19" i="6"/>
  <c r="M23" i="6"/>
  <c r="M26" i="6"/>
  <c r="M14" i="6"/>
  <c r="M15" i="6"/>
  <c r="M18" i="6"/>
  <c r="M16" i="6"/>
  <c r="M29" i="6"/>
  <c r="M22" i="6"/>
  <c r="M25" i="6"/>
  <c r="M31" i="6"/>
  <c r="M8" i="6"/>
  <c r="M7" i="6"/>
  <c r="M9" i="6"/>
  <c r="M6" i="6"/>
  <c r="M8" i="7" l="1"/>
  <c r="N8" i="7" s="1"/>
  <c r="N7" i="6" l="1"/>
  <c r="N26" i="6"/>
  <c r="M26" i="7"/>
  <c r="N26" i="7" s="1"/>
  <c r="M19" i="7"/>
  <c r="N19" i="7" s="1"/>
  <c r="M25" i="7"/>
  <c r="N25" i="7" s="1"/>
  <c r="M27" i="7"/>
  <c r="N27" i="7" s="1"/>
  <c r="M31" i="7"/>
  <c r="N31" i="7" s="1"/>
  <c r="M22" i="7"/>
  <c r="N22" i="7" s="1"/>
  <c r="M13" i="7"/>
  <c r="N13" i="7" s="1"/>
  <c r="M9" i="7"/>
  <c r="N9" i="7" s="1"/>
  <c r="M28" i="7"/>
  <c r="N28" i="7" s="1"/>
  <c r="M24" i="7"/>
  <c r="N24" i="7" s="1"/>
  <c r="M20" i="7"/>
  <c r="N20" i="7" s="1"/>
  <c r="M16" i="7"/>
  <c r="N16" i="7" s="1"/>
  <c r="M12" i="7"/>
  <c r="N12" i="7" s="1"/>
  <c r="M21" i="7"/>
  <c r="N21" i="7" s="1"/>
  <c r="M14" i="7"/>
  <c r="N14" i="7" s="1"/>
  <c r="M6" i="7"/>
  <c r="M18" i="7"/>
  <c r="N18" i="7" s="1"/>
  <c r="M23" i="7"/>
  <c r="N23" i="7" s="1"/>
  <c r="M15" i="7"/>
  <c r="N15" i="7" s="1"/>
  <c r="M11" i="7"/>
  <c r="N11" i="7" s="1"/>
  <c r="M7" i="7"/>
  <c r="F7" i="4" l="1"/>
  <c r="N6" i="7"/>
  <c r="G37" i="7"/>
  <c r="M10" i="6"/>
  <c r="N25" i="6"/>
  <c r="N31" i="6"/>
  <c r="N18" i="6"/>
  <c r="N32" i="6"/>
  <c r="N17" i="6"/>
  <c r="N15" i="6"/>
  <c r="N29" i="6"/>
  <c r="N16" i="6"/>
  <c r="N14" i="6"/>
  <c r="N11" i="6"/>
  <c r="N22" i="6"/>
  <c r="N24" i="6"/>
  <c r="N21" i="6"/>
  <c r="N23" i="6"/>
  <c r="N19" i="6"/>
  <c r="N20" i="6"/>
  <c r="N12" i="6"/>
  <c r="N9" i="6"/>
  <c r="N8" i="6"/>
  <c r="N10" i="6" l="1"/>
  <c r="M33" i="6"/>
  <c r="M16" i="5"/>
  <c r="N6" i="6"/>
  <c r="M10" i="7"/>
  <c r="M17" i="7"/>
  <c r="N17" i="7" s="1"/>
  <c r="N7" i="7"/>
  <c r="F5" i="4" l="1"/>
  <c r="M33" i="7"/>
  <c r="N16" i="5"/>
  <c r="G21" i="5" s="1"/>
  <c r="N10" i="7"/>
  <c r="G38" i="6"/>
  <c r="N33" i="7" l="1"/>
</calcChain>
</file>

<file path=xl/sharedStrings.xml><?xml version="1.0" encoding="utf-8"?>
<sst xmlns="http://schemas.openxmlformats.org/spreadsheetml/2006/main" count="231" uniqueCount="62">
  <si>
    <t>HHI</t>
  </si>
  <si>
    <t xml:space="preserve"> </t>
  </si>
  <si>
    <t>Tržišni udio</t>
  </si>
  <si>
    <t>UKUPNO:</t>
  </si>
  <si>
    <t>Merkur BH osiguranje d.d.</t>
  </si>
  <si>
    <t>Uniqa osiguranje d.d.</t>
  </si>
  <si>
    <t>Grawe osiguranje d.d.</t>
  </si>
  <si>
    <t>Grawe osiguranje a.d.</t>
  </si>
  <si>
    <t>Croatia osiguranje d.d.</t>
  </si>
  <si>
    <t>Triglav osiguranje d.d.</t>
  </si>
  <si>
    <t>Dunav osiguranje a.d.</t>
  </si>
  <si>
    <t>Euroherc osiguranje d.d.</t>
  </si>
  <si>
    <t>VGT osiguranje d.d.</t>
  </si>
  <si>
    <t>Drina osiguranje a.d.</t>
  </si>
  <si>
    <t>Zovko osiguranje d.d.</t>
  </si>
  <si>
    <t>Nešković osiguranje a.d.</t>
  </si>
  <si>
    <t>Triglav osiguranje a.d.</t>
  </si>
  <si>
    <t>ASA osiguranje d.d.</t>
  </si>
  <si>
    <t>Camelija osiguranje d.d.</t>
  </si>
  <si>
    <t>Krajina osiguranje a.d.</t>
  </si>
  <si>
    <t>Osiguranje Aura a.d.</t>
  </si>
  <si>
    <t>Mikrofin osiguranje a.d.</t>
  </si>
  <si>
    <t>Brčko-gas osiguranje d.d.</t>
  </si>
  <si>
    <t>Dominantno društvo</t>
  </si>
  <si>
    <t>Udio u ukupnoj premiji (%)</t>
  </si>
  <si>
    <t>HHI indeks za tržište životnog osiguranja u BiH</t>
  </si>
  <si>
    <t>Tržišni udio prva četiri društva</t>
  </si>
  <si>
    <t>Bosna-Sunce osiguranje d.d.</t>
  </si>
  <si>
    <t>HHI indeks za tržište neživotnog osiguranja u BiH</t>
  </si>
  <si>
    <t>HHI indeks za tržište životnog i neživotnog osiguranja u BiH</t>
  </si>
  <si>
    <t>Sarajevo-osiguranje d.d.</t>
  </si>
  <si>
    <t>2013.</t>
  </si>
  <si>
    <t>2014.</t>
  </si>
  <si>
    <t>-</t>
  </si>
  <si>
    <t>Wiener osiguranje a.d. Banja Luka.</t>
  </si>
  <si>
    <t>Wiener osiguranje a.d.**</t>
  </si>
  <si>
    <t>Koncentracija tržišta osiguranja u BiH za 2013., 2014., 2015. i 2016. godinu</t>
  </si>
  <si>
    <t>2015.</t>
  </si>
  <si>
    <t>Central osiguranje d.d.****</t>
  </si>
  <si>
    <t>Euros osiguranje a.d.*****</t>
  </si>
  <si>
    <t>SAS - Super P osiguranje a.d.******</t>
  </si>
  <si>
    <t>Atos osiguranje a.d.***</t>
  </si>
  <si>
    <t>Osiguranje Garant d.d.</t>
  </si>
  <si>
    <t>osiguranje a.d.</t>
  </si>
  <si>
    <t>sredinom 2016. godine.</t>
  </si>
  <si>
    <t>početkom 2016. godine.</t>
  </si>
  <si>
    <t>2016.</t>
  </si>
  <si>
    <t xml:space="preserve">*Jahorina osiguranje a.d. Pale je u 2014. godini promijenilo naziv u </t>
  </si>
  <si>
    <t>Wiener osiguranje a.d.*</t>
  </si>
  <si>
    <t>Atos osiguranje a.d.**</t>
  </si>
  <si>
    <t>Central osiguranje d.d.***</t>
  </si>
  <si>
    <t>Euros osiguranje a.d.****</t>
  </si>
  <si>
    <t>SAS - Super P osiguranje a.d.*****</t>
  </si>
  <si>
    <t>Prvih pet osiguravatelja</t>
  </si>
  <si>
    <t>Prvih deset osiguravatelja</t>
  </si>
  <si>
    <t>Premija (u tisućama KM)</t>
  </si>
  <si>
    <t>Osiguravajuće društvo</t>
  </si>
  <si>
    <t xml:space="preserve">**U tijeku 2016. godine Bobar osiguranje a.d. je promijenilo naziv u Atos </t>
  </si>
  <si>
    <t xml:space="preserve">*****SAS - Super P osiguranje a.d. je novo osiguravajuće društvo koje je počelo </t>
  </si>
  <si>
    <t>***Central osiguranje d.d. je novo osiguravajuće društvo koje je počelo s radom</t>
  </si>
  <si>
    <t xml:space="preserve">****Euros osiguranje a.d. je novo osiguravajuće društvo koje je počelo s radom </t>
  </si>
  <si>
    <t>s radom sredinom 2016. godine.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</si>
</sst>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[$€]_-;\-* #,##0.00\ [$€]_-;_-* &quot;-&quot;??\ [$€]_-;_-@_-"/>
    <numFmt numFmtId="165" formatCode="_(* #,##0.00_);_(* \(#,##0.00\);_(* &quot;-&quot;??_);_(@_)"/>
  </numFmts>
  <fonts count="50" x14ac:knownFonts="1">
    <font>
      <sz val="10"/>
      <name val="Arial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name val="Arial CE"/>
      <charset val="238"/>
    </font>
    <font>
      <b/>
      <sz val="11"/>
      <color indexed="63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10"/>
      <name val="Calibri"/>
      <family val="2"/>
      <charset val="204"/>
    </font>
    <font>
      <sz val="8"/>
      <name val="Calibri"/>
      <family val="2"/>
      <charset val="238"/>
    </font>
    <font>
      <sz val="10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2"/>
      <color indexed="8"/>
      <name val="Calibri"/>
      <family val="2"/>
      <charset val="204"/>
      <scheme val="minor"/>
    </font>
    <font>
      <b/>
      <sz val="10"/>
      <color rgb="FF00B0F0"/>
      <name val="Calibri"/>
      <family val="2"/>
      <scheme val="minor"/>
    </font>
    <font>
      <b/>
      <sz val="12"/>
      <color rgb="FF00B0F0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color indexed="8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  <charset val="238"/>
    </font>
    <font>
      <sz val="9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rgb="FF00B050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color rgb="FF00B05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9"/>
      <color theme="1"/>
      <name val="Bookman Old Style"/>
      <family val="1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12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3" borderId="0" applyNumberFormat="0" applyBorder="0" applyAlignment="0" applyProtection="0"/>
    <xf numFmtId="0" fontId="6" fillId="20" borderId="1" applyNumberFormat="0" applyAlignment="0" applyProtection="0"/>
    <xf numFmtId="0" fontId="7" fillId="21" borderId="2" applyNumberFormat="0" applyAlignment="0" applyProtection="0"/>
    <xf numFmtId="165" fontId="9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4" borderId="0" applyNumberFormat="0" applyBorder="0" applyAlignment="0" applyProtection="0"/>
    <xf numFmtId="0" fontId="13" fillId="0" borderId="3" applyNumberFormat="0" applyFill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5" fillId="0" borderId="0" applyNumberFormat="0" applyFill="0" applyBorder="0" applyAlignment="0" applyProtection="0"/>
    <xf numFmtId="0" fontId="16" fillId="7" borderId="1" applyNumberFormat="0" applyAlignment="0" applyProtection="0"/>
    <xf numFmtId="0" fontId="17" fillId="0" borderId="6" applyNumberFormat="0" applyFill="0" applyAlignment="0" applyProtection="0"/>
    <xf numFmtId="0" fontId="10" fillId="0" borderId="0"/>
    <xf numFmtId="0" fontId="18" fillId="22" borderId="0" applyNumberFormat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9" fillId="0" borderId="0"/>
    <xf numFmtId="0" fontId="8" fillId="23" borderId="7" applyNumberFormat="0" applyFont="0" applyAlignment="0" applyProtection="0"/>
    <xf numFmtId="0" fontId="20" fillId="20" borderId="8" applyNumberFormat="0" applyAlignment="0" applyProtection="0"/>
    <xf numFmtId="0" fontId="10" fillId="0" borderId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0" borderId="0" applyNumberFormat="0" applyFill="0" applyBorder="0" applyAlignment="0" applyProtection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</cellStyleXfs>
  <cellXfs count="152">
    <xf numFmtId="0" fontId="0" fillId="0" borderId="0" xfId="0"/>
    <xf numFmtId="0" fontId="25" fillId="0" borderId="0" xfId="40" applyFont="1"/>
    <xf numFmtId="0" fontId="25" fillId="0" borderId="0" xfId="40" applyFont="1" applyBorder="1" applyAlignment="1"/>
    <xf numFmtId="0" fontId="25" fillId="0" borderId="0" xfId="151" applyFont="1"/>
    <xf numFmtId="1" fontId="25" fillId="0" borderId="0" xfId="151" applyNumberFormat="1" applyFont="1"/>
    <xf numFmtId="0" fontId="27" fillId="0" borderId="0" xfId="151" applyFont="1"/>
    <xf numFmtId="0" fontId="27" fillId="0" borderId="0" xfId="151" applyFont="1" applyAlignment="1">
      <alignment horizontal="left"/>
    </xf>
    <xf numFmtId="3" fontId="27" fillId="0" borderId="0" xfId="151" applyNumberFormat="1" applyFont="1"/>
    <xf numFmtId="0" fontId="27" fillId="0" borderId="0" xfId="151" applyFont="1" applyBorder="1"/>
    <xf numFmtId="0" fontId="30" fillId="0" borderId="0" xfId="151" applyFont="1" applyBorder="1"/>
    <xf numFmtId="3" fontId="25" fillId="0" borderId="0" xfId="151" applyNumberFormat="1" applyFont="1" applyBorder="1"/>
    <xf numFmtId="3" fontId="29" fillId="0" borderId="0" xfId="151" applyNumberFormat="1" applyFont="1" applyBorder="1"/>
    <xf numFmtId="0" fontId="33" fillId="26" borderId="16" xfId="151" applyFont="1" applyFill="1" applyBorder="1" applyAlignment="1">
      <alignment horizontal="right" vertical="center" wrapText="1"/>
    </xf>
    <xf numFmtId="0" fontId="33" fillId="26" borderId="10" xfId="151" applyFont="1" applyFill="1" applyBorder="1" applyAlignment="1">
      <alignment horizontal="center" vertical="center" wrapText="1"/>
    </xf>
    <xf numFmtId="0" fontId="33" fillId="26" borderId="10" xfId="151" applyFont="1" applyFill="1" applyBorder="1" applyAlignment="1">
      <alignment horizontal="center" vertical="center"/>
    </xf>
    <xf numFmtId="0" fontId="33" fillId="26" borderId="15" xfId="151" applyFont="1" applyFill="1" applyBorder="1" applyAlignment="1">
      <alignment horizontal="center" vertical="center"/>
    </xf>
    <xf numFmtId="2" fontId="34" fillId="25" borderId="10" xfId="151" applyNumberFormat="1" applyFont="1" applyFill="1" applyBorder="1" applyAlignment="1">
      <alignment horizontal="right"/>
    </xf>
    <xf numFmtId="0" fontId="33" fillId="26" borderId="16" xfId="151" applyFont="1" applyFill="1" applyBorder="1" applyAlignment="1">
      <alignment horizontal="right" wrapText="1"/>
    </xf>
    <xf numFmtId="1" fontId="32" fillId="24" borderId="10" xfId="151" applyNumberFormat="1" applyFont="1" applyFill="1" applyBorder="1" applyAlignment="1">
      <alignment horizontal="right"/>
    </xf>
    <xf numFmtId="2" fontId="32" fillId="0" borderId="10" xfId="151" applyNumberFormat="1" applyFont="1" applyFill="1" applyBorder="1" applyAlignment="1">
      <alignment horizontal="right"/>
    </xf>
    <xf numFmtId="3" fontId="31" fillId="26" borderId="17" xfId="151" applyNumberFormat="1" applyFont="1" applyFill="1" applyBorder="1" applyAlignment="1">
      <alignment horizontal="right"/>
    </xf>
    <xf numFmtId="2" fontId="34" fillId="25" borderId="10" xfId="151" applyNumberFormat="1" applyFont="1" applyFill="1" applyBorder="1" applyAlignment="1">
      <alignment horizontal="right" vertical="center"/>
    </xf>
    <xf numFmtId="1" fontId="34" fillId="24" borderId="10" xfId="151" applyNumberFormat="1" applyFont="1" applyFill="1" applyBorder="1" applyAlignment="1">
      <alignment horizontal="right" vertical="center"/>
    </xf>
    <xf numFmtId="2" fontId="34" fillId="0" borderId="10" xfId="151" applyNumberFormat="1" applyFont="1" applyFill="1" applyBorder="1" applyAlignment="1">
      <alignment horizontal="right" vertical="center"/>
    </xf>
    <xf numFmtId="3" fontId="33" fillId="26" borderId="17" xfId="151" applyNumberFormat="1" applyFont="1" applyFill="1" applyBorder="1" applyAlignment="1">
      <alignment horizontal="right" vertical="center"/>
    </xf>
    <xf numFmtId="0" fontId="35" fillId="0" borderId="0" xfId="40" applyFont="1"/>
    <xf numFmtId="0" fontId="31" fillId="25" borderId="12" xfId="151" applyFont="1" applyFill="1" applyBorder="1" applyAlignment="1">
      <alignment horizontal="center"/>
    </xf>
    <xf numFmtId="3" fontId="36" fillId="0" borderId="0" xfId="151" applyNumberFormat="1" applyFont="1" applyFill="1" applyBorder="1" applyAlignment="1">
      <alignment horizontal="right" wrapText="1"/>
    </xf>
    <xf numFmtId="0" fontId="37" fillId="0" borderId="0" xfId="0" applyFont="1"/>
    <xf numFmtId="3" fontId="38" fillId="0" borderId="0" xfId="151" applyNumberFormat="1" applyFont="1"/>
    <xf numFmtId="0" fontId="40" fillId="0" borderId="0" xfId="40" applyFont="1" applyBorder="1" applyAlignment="1"/>
    <xf numFmtId="4" fontId="27" fillId="0" borderId="0" xfId="151" applyNumberFormat="1" applyFont="1"/>
    <xf numFmtId="3" fontId="25" fillId="0" borderId="0" xfId="151" applyNumberFormat="1" applyFont="1"/>
    <xf numFmtId="3" fontId="41" fillId="0" borderId="10" xfId="151" applyNumberFormat="1" applyFont="1" applyBorder="1" applyAlignment="1">
      <alignment horizontal="right" wrapText="1"/>
    </xf>
    <xf numFmtId="3" fontId="41" fillId="0" borderId="10" xfId="151" applyNumberFormat="1" applyFont="1" applyFill="1" applyBorder="1" applyAlignment="1">
      <alignment horizontal="right" wrapText="1"/>
    </xf>
    <xf numFmtId="0" fontId="41" fillId="0" borderId="14" xfId="151" applyFont="1" applyBorder="1" applyAlignment="1">
      <alignment horizontal="left" wrapText="1"/>
    </xf>
    <xf numFmtId="0" fontId="41" fillId="0" borderId="14" xfId="151" applyFont="1" applyBorder="1" applyAlignment="1">
      <alignment horizontal="left"/>
    </xf>
    <xf numFmtId="0" fontId="41" fillId="0" borderId="14" xfId="151" applyFont="1" applyBorder="1" applyAlignment="1">
      <alignment wrapText="1"/>
    </xf>
    <xf numFmtId="0" fontId="41" fillId="24" borderId="14" xfId="151" applyFont="1" applyFill="1" applyBorder="1" applyAlignment="1">
      <alignment horizontal="left"/>
    </xf>
    <xf numFmtId="0" fontId="41" fillId="24" borderId="14" xfId="151" applyFont="1" applyFill="1" applyBorder="1" applyAlignment="1">
      <alignment horizontal="left" wrapText="1"/>
    </xf>
    <xf numFmtId="1" fontId="27" fillId="0" borderId="0" xfId="151" applyNumberFormat="1" applyFont="1"/>
    <xf numFmtId="3" fontId="41" fillId="24" borderId="10" xfId="151" applyNumberFormat="1" applyFont="1" applyFill="1" applyBorder="1" applyAlignment="1">
      <alignment horizontal="right"/>
    </xf>
    <xf numFmtId="3" fontId="41" fillId="0" borderId="10" xfId="151" applyNumberFormat="1" applyFont="1" applyFill="1" applyBorder="1" applyAlignment="1">
      <alignment horizontal="right"/>
    </xf>
    <xf numFmtId="0" fontId="41" fillId="24" borderId="14" xfId="151" applyFont="1" applyFill="1" applyBorder="1" applyAlignment="1">
      <alignment horizontal="justify" vertical="center"/>
    </xf>
    <xf numFmtId="0" fontId="41" fillId="24" borderId="14" xfId="151" applyFont="1" applyFill="1" applyBorder="1" applyAlignment="1">
      <alignment horizontal="justify" vertical="center" wrapText="1"/>
    </xf>
    <xf numFmtId="0" fontId="41" fillId="24" borderId="14" xfId="151" applyFont="1" applyFill="1" applyBorder="1" applyAlignment="1">
      <alignment horizontal="left" vertical="center"/>
    </xf>
    <xf numFmtId="3" fontId="41" fillId="24" borderId="10" xfId="151" applyNumberFormat="1" applyFont="1" applyFill="1" applyBorder="1" applyAlignment="1">
      <alignment horizontal="right" vertical="center"/>
    </xf>
    <xf numFmtId="3" fontId="41" fillId="24" borderId="10" xfId="151" applyNumberFormat="1" applyFont="1" applyFill="1" applyBorder="1" applyAlignment="1">
      <alignment horizontal="right" vertical="center" wrapText="1"/>
    </xf>
    <xf numFmtId="3" fontId="42" fillId="0" borderId="0" xfId="151" applyNumberFormat="1" applyFont="1"/>
    <xf numFmtId="3" fontId="44" fillId="0" borderId="0" xfId="151" applyNumberFormat="1" applyFont="1"/>
    <xf numFmtId="0" fontId="43" fillId="24" borderId="14" xfId="151" applyFont="1" applyFill="1" applyBorder="1" applyAlignment="1">
      <alignment horizontal="left" wrapText="1"/>
    </xf>
    <xf numFmtId="4" fontId="0" fillId="0" borderId="0" xfId="0" applyNumberFormat="1" applyBorder="1"/>
    <xf numFmtId="4" fontId="42" fillId="0" borderId="0" xfId="151" applyNumberFormat="1" applyFont="1"/>
    <xf numFmtId="0" fontId="43" fillId="24" borderId="14" xfId="151" applyFont="1" applyFill="1" applyBorder="1" applyAlignment="1">
      <alignment horizontal="justify" vertical="center"/>
    </xf>
    <xf numFmtId="0" fontId="41" fillId="24" borderId="23" xfId="151" applyFont="1" applyFill="1" applyBorder="1" applyAlignment="1">
      <alignment horizontal="justify" vertical="center"/>
    </xf>
    <xf numFmtId="0" fontId="41" fillId="24" borderId="24" xfId="151" applyFont="1" applyFill="1" applyBorder="1" applyAlignment="1">
      <alignment horizontal="right" vertical="center"/>
    </xf>
    <xf numFmtId="2" fontId="34" fillId="0" borderId="24" xfId="151" applyNumberFormat="1" applyFont="1" applyFill="1" applyBorder="1" applyAlignment="1">
      <alignment horizontal="right" vertical="center"/>
    </xf>
    <xf numFmtId="1" fontId="34" fillId="24" borderId="24" xfId="151" applyNumberFormat="1" applyFont="1" applyFill="1" applyBorder="1" applyAlignment="1">
      <alignment horizontal="right" vertical="center"/>
    </xf>
    <xf numFmtId="3" fontId="41" fillId="24" borderId="24" xfId="151" applyNumberFormat="1" applyFont="1" applyFill="1" applyBorder="1" applyAlignment="1">
      <alignment horizontal="right" vertical="center"/>
    </xf>
    <xf numFmtId="10" fontId="41" fillId="0" borderId="15" xfId="151" applyNumberFormat="1" applyFont="1" applyBorder="1" applyAlignment="1">
      <alignment horizontal="center"/>
    </xf>
    <xf numFmtId="3" fontId="41" fillId="0" borderId="18" xfId="151" applyNumberFormat="1" applyFont="1" applyBorder="1" applyAlignment="1">
      <alignment horizontal="center"/>
    </xf>
    <xf numFmtId="4" fontId="10" fillId="0" borderId="0" xfId="0" applyNumberFormat="1" applyFont="1"/>
    <xf numFmtId="3" fontId="10" fillId="0" borderId="0" xfId="0" applyNumberFormat="1" applyFont="1"/>
    <xf numFmtId="3" fontId="31" fillId="26" borderId="17" xfId="151" applyNumberFormat="1" applyFont="1" applyFill="1" applyBorder="1" applyAlignment="1">
      <alignment horizontal="right" vertical="center"/>
    </xf>
    <xf numFmtId="1" fontId="41" fillId="24" borderId="10" xfId="151" applyNumberFormat="1" applyFont="1" applyFill="1" applyBorder="1" applyAlignment="1">
      <alignment horizontal="right" vertical="center"/>
    </xf>
    <xf numFmtId="0" fontId="45" fillId="25" borderId="11" xfId="40" applyFont="1" applyFill="1" applyBorder="1" applyAlignment="1">
      <alignment horizontal="center" vertical="center"/>
    </xf>
    <xf numFmtId="0" fontId="45" fillId="25" borderId="12" xfId="40" applyFont="1" applyFill="1" applyBorder="1" applyAlignment="1">
      <alignment horizontal="center" vertical="center"/>
    </xf>
    <xf numFmtId="0" fontId="45" fillId="25" borderId="13" xfId="40" applyFont="1" applyFill="1" applyBorder="1" applyAlignment="1">
      <alignment horizontal="center" vertical="center"/>
    </xf>
    <xf numFmtId="0" fontId="41" fillId="0" borderId="14" xfId="40" applyFont="1" applyBorder="1"/>
    <xf numFmtId="0" fontId="41" fillId="0" borderId="14" xfId="40" applyFont="1" applyBorder="1" applyAlignment="1">
      <alignment horizontal="left"/>
    </xf>
    <xf numFmtId="0" fontId="41" fillId="0" borderId="16" xfId="40" applyFont="1" applyBorder="1" applyAlignment="1">
      <alignment horizontal="left"/>
    </xf>
    <xf numFmtId="0" fontId="45" fillId="25" borderId="12" xfId="151" applyFont="1" applyFill="1" applyBorder="1" applyAlignment="1">
      <alignment horizontal="center"/>
    </xf>
    <xf numFmtId="0" fontId="45" fillId="25" borderId="13" xfId="151" applyFont="1" applyFill="1" applyBorder="1" applyAlignment="1">
      <alignment horizontal="center"/>
    </xf>
    <xf numFmtId="0" fontId="45" fillId="26" borderId="10" xfId="151" applyFont="1" applyFill="1" applyBorder="1" applyAlignment="1">
      <alignment horizontal="center" vertical="center" wrapText="1"/>
    </xf>
    <xf numFmtId="0" fontId="45" fillId="26" borderId="10" xfId="151" applyFont="1" applyFill="1" applyBorder="1" applyAlignment="1">
      <alignment horizontal="center" vertical="center"/>
    </xf>
    <xf numFmtId="0" fontId="45" fillId="26" borderId="15" xfId="151" applyFont="1" applyFill="1" applyBorder="1" applyAlignment="1">
      <alignment horizontal="center" vertical="center"/>
    </xf>
    <xf numFmtId="2" fontId="41" fillId="25" borderId="10" xfId="151" applyNumberFormat="1" applyFont="1" applyFill="1" applyBorder="1" applyAlignment="1">
      <alignment horizontal="right"/>
    </xf>
    <xf numFmtId="1" fontId="41" fillId="0" borderId="10" xfId="151" applyNumberFormat="1" applyFont="1" applyBorder="1" applyAlignment="1">
      <alignment horizontal="right"/>
    </xf>
    <xf numFmtId="1" fontId="41" fillId="0" borderId="15" xfId="151" applyNumberFormat="1" applyFont="1" applyBorder="1" applyAlignment="1">
      <alignment horizontal="right"/>
    </xf>
    <xf numFmtId="2" fontId="41" fillId="0" borderId="10" xfId="151" applyNumberFormat="1" applyFont="1" applyFill="1" applyBorder="1" applyAlignment="1">
      <alignment horizontal="right"/>
    </xf>
    <xf numFmtId="0" fontId="45" fillId="26" borderId="16" xfId="151" applyFont="1" applyFill="1" applyBorder="1" applyAlignment="1">
      <alignment horizontal="right" wrapText="1"/>
    </xf>
    <xf numFmtId="3" fontId="45" fillId="26" borderId="17" xfId="151" applyNumberFormat="1" applyFont="1" applyFill="1" applyBorder="1" applyAlignment="1">
      <alignment horizontal="right"/>
    </xf>
    <xf numFmtId="1" fontId="45" fillId="26" borderId="17" xfId="151" applyNumberFormat="1" applyFont="1" applyFill="1" applyBorder="1" applyAlignment="1">
      <alignment horizontal="right"/>
    </xf>
    <xf numFmtId="3" fontId="45" fillId="26" borderId="18" xfId="151" applyNumberFormat="1" applyFont="1" applyFill="1" applyBorder="1" applyAlignment="1">
      <alignment horizontal="right" vertical="center"/>
    </xf>
    <xf numFmtId="1" fontId="41" fillId="24" borderId="10" xfId="151" applyNumberFormat="1" applyFont="1" applyFill="1" applyBorder="1" applyAlignment="1">
      <alignment horizontal="right"/>
    </xf>
    <xf numFmtId="1" fontId="41" fillId="24" borderId="15" xfId="151" applyNumberFormat="1" applyFont="1" applyFill="1" applyBorder="1" applyAlignment="1">
      <alignment horizontal="right"/>
    </xf>
    <xf numFmtId="1" fontId="45" fillId="26" borderId="18" xfId="151" applyNumberFormat="1" applyFont="1" applyFill="1" applyBorder="1" applyAlignment="1">
      <alignment horizontal="right"/>
    </xf>
    <xf numFmtId="2" fontId="41" fillId="25" borderId="10" xfId="151" applyNumberFormat="1" applyFont="1" applyFill="1" applyBorder="1" applyAlignment="1">
      <alignment horizontal="right" vertical="center"/>
    </xf>
    <xf numFmtId="1" fontId="41" fillId="24" borderId="15" xfId="151" applyNumberFormat="1" applyFont="1" applyFill="1" applyBorder="1" applyAlignment="1">
      <alignment horizontal="right" vertical="center"/>
    </xf>
    <xf numFmtId="2" fontId="41" fillId="0" borderId="10" xfId="151" applyNumberFormat="1" applyFont="1" applyFill="1" applyBorder="1" applyAlignment="1">
      <alignment horizontal="right" vertical="center"/>
    </xf>
    <xf numFmtId="2" fontId="41" fillId="27" borderId="10" xfId="151" applyNumberFormat="1" applyFont="1" applyFill="1" applyBorder="1" applyAlignment="1">
      <alignment horizontal="right" vertical="center"/>
    </xf>
    <xf numFmtId="3" fontId="45" fillId="26" borderId="17" xfId="151" applyNumberFormat="1" applyFont="1" applyFill="1" applyBorder="1" applyAlignment="1">
      <alignment horizontal="right" vertical="center"/>
    </xf>
    <xf numFmtId="1" fontId="45" fillId="26" borderId="17" xfId="151" applyNumberFormat="1" applyFont="1" applyFill="1" applyBorder="1" applyAlignment="1">
      <alignment horizontal="right" vertical="center"/>
    </xf>
    <xf numFmtId="1" fontId="45" fillId="26" borderId="18" xfId="151" applyNumberFormat="1" applyFont="1" applyFill="1" applyBorder="1" applyAlignment="1">
      <alignment horizontal="right" vertical="center"/>
    </xf>
    <xf numFmtId="0" fontId="46" fillId="0" borderId="0" xfId="151" applyFont="1"/>
    <xf numFmtId="3" fontId="45" fillId="0" borderId="0" xfId="151" applyNumberFormat="1" applyFont="1" applyFill="1" applyBorder="1" applyAlignment="1">
      <alignment horizontal="right" wrapText="1"/>
    </xf>
    <xf numFmtId="3" fontId="45" fillId="0" borderId="0" xfId="151" applyNumberFormat="1" applyFont="1" applyFill="1" applyBorder="1" applyAlignment="1">
      <alignment horizontal="right" vertical="center"/>
    </xf>
    <xf numFmtId="0" fontId="27" fillId="0" borderId="0" xfId="151" applyFont="1" applyFill="1" applyBorder="1"/>
    <xf numFmtId="4" fontId="25" fillId="0" borderId="0" xfId="151" applyNumberFormat="1" applyFont="1" applyFill="1" applyBorder="1"/>
    <xf numFmtId="4" fontId="42" fillId="0" borderId="0" xfId="151" applyNumberFormat="1" applyFont="1" applyFill="1" applyBorder="1"/>
    <xf numFmtId="0" fontId="25" fillId="0" borderId="0" xfId="151" applyFont="1" applyFill="1" applyBorder="1"/>
    <xf numFmtId="4" fontId="27" fillId="0" borderId="0" xfId="151" applyNumberFormat="1" applyFont="1" applyFill="1" applyBorder="1"/>
    <xf numFmtId="0" fontId="45" fillId="25" borderId="29" xfId="151" applyFont="1" applyFill="1" applyBorder="1" applyAlignment="1">
      <alignment horizontal="center"/>
    </xf>
    <xf numFmtId="0" fontId="45" fillId="25" borderId="30" xfId="151" applyFont="1" applyFill="1" applyBorder="1" applyAlignment="1">
      <alignment horizontal="center"/>
    </xf>
    <xf numFmtId="0" fontId="27" fillId="0" borderId="10" xfId="151" applyFont="1" applyBorder="1" applyAlignment="1">
      <alignment horizontal="right"/>
    </xf>
    <xf numFmtId="0" fontId="47" fillId="0" borderId="0" xfId="151" applyFont="1"/>
    <xf numFmtId="0" fontId="48" fillId="0" borderId="0" xfId="151" applyFont="1"/>
    <xf numFmtId="3" fontId="1" fillId="0" borderId="0" xfId="151" applyNumberFormat="1" applyFont="1" applyFill="1" applyBorder="1" applyAlignment="1">
      <alignment horizontal="right" wrapText="1"/>
    </xf>
    <xf numFmtId="0" fontId="46" fillId="0" borderId="10" xfId="151" applyFont="1" applyBorder="1" applyAlignment="1">
      <alignment horizontal="right"/>
    </xf>
    <xf numFmtId="3" fontId="41" fillId="0" borderId="17" xfId="151" applyNumberFormat="1" applyFont="1" applyBorder="1" applyAlignment="1">
      <alignment horizontal="center"/>
    </xf>
    <xf numFmtId="3" fontId="41" fillId="0" borderId="28" xfId="151" applyNumberFormat="1" applyFont="1" applyBorder="1" applyAlignment="1">
      <alignment horizontal="center"/>
    </xf>
    <xf numFmtId="10" fontId="41" fillId="0" borderId="10" xfId="151" applyNumberFormat="1" applyFont="1" applyBorder="1" applyAlignment="1">
      <alignment horizontal="center"/>
    </xf>
    <xf numFmtId="10" fontId="41" fillId="0" borderId="19" xfId="151" applyNumberFormat="1" applyFont="1" applyBorder="1" applyAlignment="1">
      <alignment horizontal="center"/>
    </xf>
    <xf numFmtId="10" fontId="41" fillId="0" borderId="10" xfId="40" applyNumberFormat="1" applyFont="1" applyBorder="1" applyAlignment="1">
      <alignment horizontal="center"/>
    </xf>
    <xf numFmtId="0" fontId="46" fillId="0" borderId="10" xfId="151" applyFont="1" applyFill="1" applyBorder="1" applyAlignment="1">
      <alignment horizontal="right"/>
    </xf>
    <xf numFmtId="10" fontId="41" fillId="0" borderId="17" xfId="40" applyNumberFormat="1" applyFont="1" applyBorder="1" applyAlignment="1">
      <alignment horizontal="center"/>
    </xf>
    <xf numFmtId="10" fontId="32" fillId="0" borderId="10" xfId="40" applyNumberFormat="1" applyFont="1" applyBorder="1" applyAlignment="1">
      <alignment horizontal="center"/>
    </xf>
    <xf numFmtId="3" fontId="41" fillId="0" borderId="0" xfId="151" applyNumberFormat="1" applyFont="1" applyFill="1" applyBorder="1" applyAlignment="1">
      <alignment horizontal="right"/>
    </xf>
    <xf numFmtId="3" fontId="49" fillId="0" borderId="0" xfId="204" applyNumberFormat="1" applyFont="1" applyFill="1" applyBorder="1" applyAlignment="1">
      <alignment horizontal="right"/>
    </xf>
    <xf numFmtId="3" fontId="46" fillId="0" borderId="0" xfId="151" applyNumberFormat="1" applyFont="1" applyFill="1" applyBorder="1"/>
    <xf numFmtId="3" fontId="46" fillId="0" borderId="0" xfId="151" applyNumberFormat="1" applyFont="1" applyBorder="1"/>
    <xf numFmtId="10" fontId="41" fillId="0" borderId="15" xfId="40" applyNumberFormat="1" applyFont="1" applyBorder="1" applyAlignment="1">
      <alignment horizontal="center"/>
    </xf>
    <xf numFmtId="10" fontId="41" fillId="0" borderId="18" xfId="40" applyNumberFormat="1" applyFont="1" applyBorder="1" applyAlignment="1">
      <alignment horizontal="center"/>
    </xf>
    <xf numFmtId="0" fontId="26" fillId="0" borderId="19" xfId="40" applyFont="1" applyBorder="1" applyAlignment="1">
      <alignment horizontal="center"/>
    </xf>
    <xf numFmtId="0" fontId="26" fillId="0" borderId="20" xfId="40" applyFont="1" applyBorder="1" applyAlignment="1">
      <alignment horizontal="center"/>
    </xf>
    <xf numFmtId="0" fontId="26" fillId="0" borderId="21" xfId="40" applyFont="1" applyBorder="1" applyAlignment="1">
      <alignment horizontal="center"/>
    </xf>
    <xf numFmtId="0" fontId="26" fillId="0" borderId="19" xfId="151" applyFont="1" applyBorder="1" applyAlignment="1">
      <alignment horizontal="center"/>
    </xf>
    <xf numFmtId="0" fontId="26" fillId="0" borderId="20" xfId="151" applyFont="1" applyBorder="1" applyAlignment="1">
      <alignment horizontal="center"/>
    </xf>
    <xf numFmtId="0" fontId="26" fillId="0" borderId="21" xfId="151" applyFont="1" applyBorder="1" applyAlignment="1">
      <alignment horizontal="center"/>
    </xf>
    <xf numFmtId="0" fontId="33" fillId="25" borderId="12" xfId="151" applyFont="1" applyFill="1" applyBorder="1" applyAlignment="1">
      <alignment horizontal="center" vertical="center"/>
    </xf>
    <xf numFmtId="0" fontId="33" fillId="25" borderId="13" xfId="151" applyFont="1" applyFill="1" applyBorder="1" applyAlignment="1">
      <alignment horizontal="center" vertical="center"/>
    </xf>
    <xf numFmtId="0" fontId="32" fillId="25" borderId="11" xfId="151" applyFont="1" applyFill="1" applyBorder="1" applyAlignment="1">
      <alignment horizontal="center"/>
    </xf>
    <xf numFmtId="0" fontId="32" fillId="25" borderId="12" xfId="151" applyFont="1" applyFill="1" applyBorder="1" applyAlignment="1">
      <alignment horizontal="center"/>
    </xf>
    <xf numFmtId="0" fontId="31" fillId="0" borderId="16" xfId="151" applyFont="1" applyBorder="1" applyAlignment="1">
      <alignment horizontal="left"/>
    </xf>
    <xf numFmtId="0" fontId="31" fillId="0" borderId="17" xfId="151" applyFont="1" applyBorder="1" applyAlignment="1">
      <alignment horizontal="left"/>
    </xf>
    <xf numFmtId="0" fontId="45" fillId="25" borderId="11" xfId="151" applyFont="1" applyFill="1" applyBorder="1" applyAlignment="1">
      <alignment horizontal="center" vertical="center" wrapText="1"/>
    </xf>
    <xf numFmtId="0" fontId="45" fillId="25" borderId="14" xfId="151" applyFont="1" applyFill="1" applyBorder="1" applyAlignment="1">
      <alignment horizontal="center" vertical="center" wrapText="1"/>
    </xf>
    <xf numFmtId="0" fontId="45" fillId="25" borderId="25" xfId="151" applyFont="1" applyFill="1" applyBorder="1" applyAlignment="1">
      <alignment horizontal="center" vertical="center"/>
    </xf>
    <xf numFmtId="0" fontId="45" fillId="25" borderId="26" xfId="151" applyFont="1" applyFill="1" applyBorder="1" applyAlignment="1">
      <alignment horizontal="center" vertical="center"/>
    </xf>
    <xf numFmtId="0" fontId="45" fillId="25" borderId="27" xfId="151" applyFont="1" applyFill="1" applyBorder="1" applyAlignment="1">
      <alignment horizontal="center" vertical="center"/>
    </xf>
    <xf numFmtId="0" fontId="31" fillId="0" borderId="22" xfId="151" applyFont="1" applyBorder="1" applyAlignment="1">
      <alignment horizontal="left"/>
    </xf>
    <xf numFmtId="0" fontId="31" fillId="0" borderId="21" xfId="151" applyFont="1" applyBorder="1" applyAlignment="1">
      <alignment horizontal="left"/>
    </xf>
    <xf numFmtId="0" fontId="28" fillId="0" borderId="19" xfId="151" applyFont="1" applyBorder="1" applyAlignment="1">
      <alignment horizontal="center"/>
    </xf>
    <xf numFmtId="0" fontId="28" fillId="0" borderId="20" xfId="151" applyFont="1" applyBorder="1" applyAlignment="1">
      <alignment horizontal="center"/>
    </xf>
    <xf numFmtId="0" fontId="28" fillId="0" borderId="21" xfId="151" applyFont="1" applyBorder="1" applyAlignment="1">
      <alignment horizontal="center"/>
    </xf>
    <xf numFmtId="0" fontId="33" fillId="25" borderId="11" xfId="151" applyFont="1" applyFill="1" applyBorder="1" applyAlignment="1">
      <alignment horizontal="center" vertical="center" wrapText="1"/>
    </xf>
    <xf numFmtId="0" fontId="33" fillId="25" borderId="14" xfId="151" applyFont="1" applyFill="1" applyBorder="1" applyAlignment="1">
      <alignment horizontal="center" vertical="center" wrapText="1"/>
    </xf>
    <xf numFmtId="0" fontId="33" fillId="25" borderId="25" xfId="151" applyFont="1" applyFill="1" applyBorder="1" applyAlignment="1">
      <alignment horizontal="center" vertical="center"/>
    </xf>
    <xf numFmtId="0" fontId="33" fillId="25" borderId="26" xfId="151" applyFont="1" applyFill="1" applyBorder="1" applyAlignment="1">
      <alignment horizontal="center" vertical="center"/>
    </xf>
    <xf numFmtId="0" fontId="33" fillId="25" borderId="27" xfId="151" applyFont="1" applyFill="1" applyBorder="1" applyAlignment="1">
      <alignment horizontal="center" vertical="center"/>
    </xf>
    <xf numFmtId="0" fontId="31" fillId="0" borderId="14" xfId="151" applyFont="1" applyBorder="1" applyAlignment="1">
      <alignment horizontal="left"/>
    </xf>
    <xf numFmtId="0" fontId="31" fillId="0" borderId="10" xfId="151" applyFont="1" applyBorder="1" applyAlignment="1">
      <alignment horizontal="left"/>
    </xf>
  </cellXfs>
  <cellStyles count="21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28"/>
    <cellStyle name="Euro" xfId="29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Input" xfId="36" builtinId="20" customBuiltin="1"/>
    <cellStyle name="Linked Cell" xfId="37" builtinId="24" customBuiltin="1"/>
    <cellStyle name="MAND_x000d_CHECK.COMMAND_x000e_RENAME.COMMAND_x0008_SHOW.BAR_x000b_DELETE.MENU_x000e_DELETE.COMMAND_x000e_GET.CHA" xfId="38"/>
    <cellStyle name="Neutral" xfId="39" builtinId="28" customBuiltin="1"/>
    <cellStyle name="Normal" xfId="0" builtinId="0"/>
    <cellStyle name="Normal 10" xfId="40"/>
    <cellStyle name="Normal 100" xfId="41"/>
    <cellStyle name="Normal 101" xfId="42"/>
    <cellStyle name="Normal 102" xfId="43"/>
    <cellStyle name="Normal 103" xfId="44"/>
    <cellStyle name="Normal 104" xfId="45"/>
    <cellStyle name="Normal 105" xfId="46"/>
    <cellStyle name="Normal 106" xfId="47"/>
    <cellStyle name="Normal 107" xfId="48"/>
    <cellStyle name="Normal 108" xfId="49"/>
    <cellStyle name="Normal 109" xfId="50"/>
    <cellStyle name="Normal 11" xfId="51"/>
    <cellStyle name="Normal 110" xfId="52"/>
    <cellStyle name="Normal 111" xfId="53"/>
    <cellStyle name="Normal 112" xfId="54"/>
    <cellStyle name="Normal 113" xfId="55"/>
    <cellStyle name="Normal 114" xfId="56"/>
    <cellStyle name="Normal 115" xfId="57"/>
    <cellStyle name="Normal 116" xfId="58"/>
    <cellStyle name="Normal 117" xfId="59"/>
    <cellStyle name="Normal 118" xfId="60"/>
    <cellStyle name="Normal 119" xfId="61"/>
    <cellStyle name="Normal 12" xfId="62"/>
    <cellStyle name="Normal 120" xfId="63"/>
    <cellStyle name="Normal 121" xfId="64"/>
    <cellStyle name="Normal 122" xfId="65"/>
    <cellStyle name="Normal 123" xfId="66"/>
    <cellStyle name="Normal 124" xfId="67"/>
    <cellStyle name="Normal 125" xfId="68"/>
    <cellStyle name="Normal 126" xfId="69"/>
    <cellStyle name="Normal 127" xfId="70"/>
    <cellStyle name="Normal 128" xfId="71"/>
    <cellStyle name="Normal 129" xfId="72"/>
    <cellStyle name="Normal 13" xfId="73"/>
    <cellStyle name="Normal 130" xfId="74"/>
    <cellStyle name="Normal 131" xfId="75"/>
    <cellStyle name="Normal 132" xfId="76"/>
    <cellStyle name="Normal 133" xfId="77"/>
    <cellStyle name="Normal 134" xfId="78"/>
    <cellStyle name="Normal 135" xfId="79"/>
    <cellStyle name="Normal 136" xfId="80"/>
    <cellStyle name="Normal 137" xfId="81"/>
    <cellStyle name="Normal 138" xfId="82"/>
    <cellStyle name="Normal 139" xfId="83"/>
    <cellStyle name="Normal 14" xfId="84"/>
    <cellStyle name="Normal 140" xfId="85"/>
    <cellStyle name="Normal 141" xfId="86"/>
    <cellStyle name="Normal 142" xfId="87"/>
    <cellStyle name="Normal 143" xfId="88"/>
    <cellStyle name="Normal 144" xfId="89"/>
    <cellStyle name="Normal 145" xfId="90"/>
    <cellStyle name="Normal 146" xfId="91"/>
    <cellStyle name="Normal 147" xfId="92"/>
    <cellStyle name="Normal 148" xfId="93"/>
    <cellStyle name="Normal 149" xfId="94"/>
    <cellStyle name="Normal 15" xfId="95"/>
    <cellStyle name="Normal 150" xfId="96"/>
    <cellStyle name="Normal 151" xfId="97"/>
    <cellStyle name="Normal 152" xfId="205"/>
    <cellStyle name="Normal 153" xfId="98"/>
    <cellStyle name="Normal 154" xfId="99"/>
    <cellStyle name="Normal 155" xfId="100"/>
    <cellStyle name="Normal 156" xfId="101"/>
    <cellStyle name="Normal 157" xfId="102"/>
    <cellStyle name="Normal 158" xfId="103"/>
    <cellStyle name="Normal 159" xfId="104"/>
    <cellStyle name="Normal 16" xfId="105"/>
    <cellStyle name="Normal 17" xfId="106"/>
    <cellStyle name="Normal 18" xfId="107"/>
    <cellStyle name="Normal 19" xfId="108"/>
    <cellStyle name="Normal 2" xfId="109"/>
    <cellStyle name="Normal 20" xfId="110"/>
    <cellStyle name="Normal 21" xfId="111"/>
    <cellStyle name="Normal 22" xfId="112"/>
    <cellStyle name="Normal 23" xfId="113"/>
    <cellStyle name="Normal 24" xfId="114"/>
    <cellStyle name="Normal 25" xfId="115"/>
    <cellStyle name="Normal 26" xfId="116"/>
    <cellStyle name="Normal 27" xfId="117"/>
    <cellStyle name="Normal 28" xfId="118"/>
    <cellStyle name="Normal 29" xfId="119"/>
    <cellStyle name="Normal 3" xfId="120"/>
    <cellStyle name="Normal 30" xfId="121"/>
    <cellStyle name="Normal 31" xfId="122"/>
    <cellStyle name="Normal 32" xfId="123"/>
    <cellStyle name="Normal 33" xfId="124"/>
    <cellStyle name="Normal 34" xfId="125"/>
    <cellStyle name="Normal 35" xfId="126"/>
    <cellStyle name="Normal 36" xfId="127"/>
    <cellStyle name="Normal 37" xfId="128"/>
    <cellStyle name="Normal 38" xfId="129"/>
    <cellStyle name="Normal 39" xfId="130"/>
    <cellStyle name="Normal 4" xfId="131"/>
    <cellStyle name="Normal 40" xfId="132"/>
    <cellStyle name="Normal 41" xfId="133"/>
    <cellStyle name="Normal 42" xfId="134"/>
    <cellStyle name="Normal 43" xfId="135"/>
    <cellStyle name="Normal 44" xfId="136"/>
    <cellStyle name="Normal 45" xfId="137"/>
    <cellStyle name="Normal 46" xfId="138"/>
    <cellStyle name="Normal 47" xfId="139"/>
    <cellStyle name="Normal 48" xfId="140"/>
    <cellStyle name="Normal 49" xfId="141"/>
    <cellStyle name="Normal 5" xfId="142"/>
    <cellStyle name="Normal 50" xfId="143"/>
    <cellStyle name="Normal 51" xfId="144"/>
    <cellStyle name="Normal 52" xfId="145"/>
    <cellStyle name="Normal 53" xfId="146"/>
    <cellStyle name="Normal 54" xfId="147"/>
    <cellStyle name="Normal 55" xfId="148"/>
    <cellStyle name="Normal 56" xfId="149"/>
    <cellStyle name="Normal 57" xfId="150"/>
    <cellStyle name="Normal 58" xfId="151"/>
    <cellStyle name="Normal 59" xfId="152"/>
    <cellStyle name="Normal 6" xfId="153"/>
    <cellStyle name="Normal 60" xfId="154"/>
    <cellStyle name="Normal 61" xfId="155"/>
    <cellStyle name="Normal 62" xfId="156"/>
    <cellStyle name="Normal 63" xfId="157"/>
    <cellStyle name="Normal 64" xfId="158"/>
    <cellStyle name="Normal 65" xfId="159"/>
    <cellStyle name="Normal 66" xfId="160"/>
    <cellStyle name="Normal 67" xfId="161"/>
    <cellStyle name="Normal 68" xfId="162"/>
    <cellStyle name="Normal 69" xfId="163"/>
    <cellStyle name="Normal 7" xfId="164"/>
    <cellStyle name="Normal 70" xfId="165"/>
    <cellStyle name="Normal 71" xfId="166"/>
    <cellStyle name="Normal 72" xfId="167"/>
    <cellStyle name="Normal 73" xfId="168"/>
    <cellStyle name="Normal 74" xfId="169"/>
    <cellStyle name="Normal 75" xfId="170"/>
    <cellStyle name="Normal 76" xfId="171"/>
    <cellStyle name="Normal 77" xfId="172"/>
    <cellStyle name="Normal 78" xfId="173"/>
    <cellStyle name="Normal 79" xfId="174"/>
    <cellStyle name="Normal 8" xfId="175"/>
    <cellStyle name="Normal 80" xfId="176"/>
    <cellStyle name="Normal 81" xfId="177"/>
    <cellStyle name="Normal 82" xfId="178"/>
    <cellStyle name="Normal 83" xfId="179"/>
    <cellStyle name="Normal 84" xfId="180"/>
    <cellStyle name="Normal 85" xfId="181"/>
    <cellStyle name="Normal 86" xfId="182"/>
    <cellStyle name="Normal 87" xfId="183"/>
    <cellStyle name="Normal 88" xfId="184"/>
    <cellStyle name="Normal 89" xfId="185"/>
    <cellStyle name="Normal 9" xfId="186"/>
    <cellStyle name="Normal 90" xfId="187"/>
    <cellStyle name="Normal 91" xfId="188"/>
    <cellStyle name="Normal 92" xfId="189"/>
    <cellStyle name="Normal 93" xfId="190"/>
    <cellStyle name="Normal 94" xfId="191"/>
    <cellStyle name="Normal 95" xfId="192"/>
    <cellStyle name="Normal 96" xfId="193"/>
    <cellStyle name="Normal 97" xfId="194"/>
    <cellStyle name="Normal 98" xfId="195"/>
    <cellStyle name="Normal 99" xfId="196"/>
    <cellStyle name="normální_Rezervy_prez_1_12_03" xfId="197"/>
    <cellStyle name="Normalno 2" xfId="206"/>
    <cellStyle name="Normalno 3" xfId="207"/>
    <cellStyle name="Note" xfId="198" builtinId="10" customBuiltin="1"/>
    <cellStyle name="Obično 2" xfId="204"/>
    <cellStyle name="Obično 2 2" xfId="208"/>
    <cellStyle name="Obično 3" xfId="209"/>
    <cellStyle name="Obično 4" xfId="210"/>
    <cellStyle name="Obično_12a Izvjestaji drustava za osiguranje" xfId="211"/>
    <cellStyle name="Output" xfId="199" builtinId="21" customBuiltin="1"/>
    <cellStyle name="Standard_0103_s Versicherung" xfId="200"/>
    <cellStyle name="Title" xfId="201" builtinId="15" customBuiltin="1"/>
    <cellStyle name="Total" xfId="202" builtinId="25" customBuiltin="1"/>
    <cellStyle name="Warning Text" xfId="203" builtinId="11" customBuiltin="1"/>
  </cellStyles>
  <dxfs count="0"/>
  <tableStyles count="0" defaultTableStyle="TableStyleMedium9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bs-Latn-B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9787372193893133E-2"/>
          <c:y val="1.7605633802816902E-2"/>
          <c:w val="0.63120676668946474"/>
          <c:h val="0.86619718309860005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Udio!$B$5</c:f>
              <c:strCache>
                <c:ptCount val="1"/>
                <c:pt idx="0">
                  <c:v>Prvih pet osiguravatelja</c:v>
                </c:pt>
              </c:strCache>
            </c:strRef>
          </c:tx>
          <c:invertIfNegative val="0"/>
          <c:cat>
            <c:strRef>
              <c:f>Udio!$C$4:$F$4</c:f>
              <c:strCache>
                <c:ptCount val="4"/>
                <c:pt idx="0">
                  <c:v>2013.</c:v>
                </c:pt>
                <c:pt idx="1">
                  <c:v>2014.</c:v>
                </c:pt>
                <c:pt idx="2">
                  <c:v>2015.</c:v>
                </c:pt>
                <c:pt idx="3">
                  <c:v>2016.</c:v>
                </c:pt>
              </c:strCache>
            </c:strRef>
          </c:cat>
          <c:val>
            <c:numRef>
              <c:f>Udio!$C$5:$F$5</c:f>
              <c:numCache>
                <c:formatCode>0.00%</c:formatCode>
                <c:ptCount val="4"/>
                <c:pt idx="0">
                  <c:v>0.46236203992082509</c:v>
                </c:pt>
                <c:pt idx="1">
                  <c:v>0.44764742832202742</c:v>
                </c:pt>
                <c:pt idx="2">
                  <c:v>0.43156474276775592</c:v>
                </c:pt>
                <c:pt idx="3">
                  <c:v>0.41346877651102359</c:v>
                </c:pt>
              </c:numCache>
            </c:numRef>
          </c:val>
        </c:ser>
        <c:ser>
          <c:idx val="1"/>
          <c:order val="1"/>
          <c:tx>
            <c:strRef>
              <c:f>Udio!$B$6</c:f>
              <c:strCache>
                <c:ptCount val="1"/>
                <c:pt idx="0">
                  <c:v>Prvih deset osiguravatelja</c:v>
                </c:pt>
              </c:strCache>
            </c:strRef>
          </c:tx>
          <c:invertIfNegative val="0"/>
          <c:cat>
            <c:strRef>
              <c:f>Udio!$C$4:$F$4</c:f>
              <c:strCache>
                <c:ptCount val="4"/>
                <c:pt idx="0">
                  <c:v>2013.</c:v>
                </c:pt>
                <c:pt idx="1">
                  <c:v>2014.</c:v>
                </c:pt>
                <c:pt idx="2">
                  <c:v>2015.</c:v>
                </c:pt>
                <c:pt idx="3">
                  <c:v>2016.</c:v>
                </c:pt>
              </c:strCache>
            </c:strRef>
          </c:cat>
          <c:val>
            <c:numRef>
              <c:f>Udio!$C$6:$F$6</c:f>
              <c:numCache>
                <c:formatCode>0.00%</c:formatCode>
                <c:ptCount val="4"/>
                <c:pt idx="0">
                  <c:v>0.7092075914048902</c:v>
                </c:pt>
                <c:pt idx="1">
                  <c:v>0.69882954137424447</c:v>
                </c:pt>
                <c:pt idx="2">
                  <c:v>0.68435928593967144</c:v>
                </c:pt>
                <c:pt idx="3">
                  <c:v>0.66186791786886756</c:v>
                </c:pt>
              </c:numCache>
            </c:numRef>
          </c:val>
        </c:ser>
        <c:ser>
          <c:idx val="2"/>
          <c:order val="2"/>
          <c:tx>
            <c:strRef>
              <c:f>Udio!$B$7</c:f>
              <c:strCache>
                <c:ptCount val="1"/>
                <c:pt idx="0">
                  <c:v>Dominantno društvo</c:v>
                </c:pt>
              </c:strCache>
            </c:strRef>
          </c:tx>
          <c:invertIfNegative val="0"/>
          <c:cat>
            <c:strRef>
              <c:f>Udio!$C$4:$F$4</c:f>
              <c:strCache>
                <c:ptCount val="4"/>
                <c:pt idx="0">
                  <c:v>2013.</c:v>
                </c:pt>
                <c:pt idx="1">
                  <c:v>2014.</c:v>
                </c:pt>
                <c:pt idx="2">
                  <c:v>2015.</c:v>
                </c:pt>
                <c:pt idx="3">
                  <c:v>2016.</c:v>
                </c:pt>
              </c:strCache>
            </c:strRef>
          </c:cat>
          <c:val>
            <c:numRef>
              <c:f>Udio!$C$7:$F$7</c:f>
              <c:numCache>
                <c:formatCode>0.00%</c:formatCode>
                <c:ptCount val="4"/>
                <c:pt idx="0">
                  <c:v>0.12288848641390204</c:v>
                </c:pt>
                <c:pt idx="1">
                  <c:v>0.11477852069048884</c:v>
                </c:pt>
                <c:pt idx="2">
                  <c:v>0.10124470463440999</c:v>
                </c:pt>
                <c:pt idx="3">
                  <c:v>9.2172300498010853E-2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92204416"/>
        <c:axId val="97485952"/>
        <c:axId val="0"/>
      </c:bar3DChart>
      <c:catAx>
        <c:axId val="92204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97485952"/>
        <c:crosses val="autoZero"/>
        <c:auto val="1"/>
        <c:lblAlgn val="ctr"/>
        <c:lblOffset val="100"/>
        <c:noMultiLvlLbl val="0"/>
      </c:catAx>
      <c:valAx>
        <c:axId val="97485952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9220441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3808564204721472"/>
          <c:y val="0.14436612896024614"/>
          <c:w val="0.24172632676234795"/>
          <c:h val="0.60798122065728222"/>
        </c:manualLayout>
      </c:layout>
      <c:overlay val="0"/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>
          <a:latin typeface="Arial" pitchFamily="34" charset="0"/>
          <a:cs typeface="Arial" pitchFamily="34" charset="0"/>
        </a:defRPr>
      </a:pPr>
      <a:endParaRPr lang="sr-Latn-RS"/>
    </a:p>
  </c:txPr>
  <c:printSettings>
    <c:headerFooter alignWithMargins="0"/>
    <c:pageMargins b="0.75000000000000699" l="0.70000000000000062" r="0.70000000000000062" t="0.7500000000000069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bs-Latn-B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515893391720517"/>
          <c:y val="6.7415976913539524E-2"/>
          <c:w val="0.74801732239219565"/>
          <c:h val="0.670414437084644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'HHI - Životno'!$B$20:$C$20</c:f>
              <c:strCache>
                <c:ptCount val="1"/>
                <c:pt idx="0">
                  <c:v>Tržišni udio prva četiri društva</c:v>
                </c:pt>
              </c:strCache>
            </c:strRef>
          </c:tx>
          <c:invertIfNegative val="0"/>
          <c:dLbls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sr-Latn-R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'HHI - Životno'!$D$19:$G$19</c:f>
              <c:strCache>
                <c:ptCount val="4"/>
                <c:pt idx="0">
                  <c:v>2013.</c:v>
                </c:pt>
                <c:pt idx="1">
                  <c:v>2014.</c:v>
                </c:pt>
                <c:pt idx="2">
                  <c:v>2015.</c:v>
                </c:pt>
                <c:pt idx="3">
                  <c:v>2016.</c:v>
                </c:pt>
              </c:strCache>
            </c:strRef>
          </c:cat>
          <c:val>
            <c:numRef>
              <c:f>'HHI - Životno'!$D$20:$G$20</c:f>
              <c:numCache>
                <c:formatCode>0.00%</c:formatCode>
                <c:ptCount val="4"/>
                <c:pt idx="0">
                  <c:v>0.80800287454427933</c:v>
                </c:pt>
                <c:pt idx="1">
                  <c:v>0.79455200985426144</c:v>
                </c:pt>
                <c:pt idx="2">
                  <c:v>0.78081969999919054</c:v>
                </c:pt>
                <c:pt idx="3">
                  <c:v>0.76741577379801174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7089920"/>
        <c:axId val="107091456"/>
      </c:barChart>
      <c:lineChart>
        <c:grouping val="standard"/>
        <c:varyColors val="0"/>
        <c:ser>
          <c:idx val="1"/>
          <c:order val="1"/>
          <c:tx>
            <c:strRef>
              <c:f>'HHI - Životno'!$B$21:$C$21</c:f>
              <c:strCache>
                <c:ptCount val="1"/>
                <c:pt idx="0">
                  <c:v>HHI</c:v>
                </c:pt>
              </c:strCache>
            </c:strRef>
          </c:tx>
          <c:marker>
            <c:symbol val="square"/>
            <c:size val="5"/>
          </c:marker>
          <c:dLbls>
            <c:dLbl>
              <c:idx val="0"/>
              <c:layout>
                <c:manualLayout>
                  <c:x val="-5.4075220820677034E-2"/>
                  <c:y val="-7.01897096758521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6.0523648207398431E-2"/>
                  <c:y val="-6.935188065275309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4.9114898136481594E-2"/>
                  <c:y val="-5.68478200890029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2.1833101436552652E-2"/>
                  <c:y val="-6.004026844778680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'HHI - Životno'!$D$19:$G$19</c:f>
              <c:strCache>
                <c:ptCount val="4"/>
                <c:pt idx="0">
                  <c:v>2013.</c:v>
                </c:pt>
                <c:pt idx="1">
                  <c:v>2014.</c:v>
                </c:pt>
                <c:pt idx="2">
                  <c:v>2015.</c:v>
                </c:pt>
                <c:pt idx="3">
                  <c:v>2016.</c:v>
                </c:pt>
              </c:strCache>
            </c:strRef>
          </c:cat>
          <c:val>
            <c:numRef>
              <c:f>'HHI - Životno'!$D$21:$G$21</c:f>
              <c:numCache>
                <c:formatCode>#,##0</c:formatCode>
                <c:ptCount val="4"/>
                <c:pt idx="0">
                  <c:v>1833.9488816210205</c:v>
                </c:pt>
                <c:pt idx="1">
                  <c:v>1796.2716200991242</c:v>
                </c:pt>
                <c:pt idx="2">
                  <c:v>1723.2090691420231</c:v>
                </c:pt>
                <c:pt idx="3">
                  <c:v>1678.7489833460295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092992"/>
        <c:axId val="107648512"/>
      </c:lineChart>
      <c:catAx>
        <c:axId val="107089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07091456"/>
        <c:crosses val="autoZero"/>
        <c:auto val="1"/>
        <c:lblAlgn val="ctr"/>
        <c:lblOffset val="100"/>
        <c:noMultiLvlLbl val="0"/>
      </c:catAx>
      <c:valAx>
        <c:axId val="107091456"/>
        <c:scaling>
          <c:orientation val="minMax"/>
          <c:max val="0.95000000000000062"/>
          <c:min val="0.70000000000000062"/>
        </c:scaling>
        <c:delete val="0"/>
        <c:axPos val="l"/>
        <c:majorGridlines>
          <c:spPr>
            <a:ln>
              <a:solidFill>
                <a:sysClr val="window" lastClr="FFFFFF"/>
              </a:solidFill>
            </a:ln>
          </c:spPr>
        </c:majorGridlines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07089920"/>
        <c:crosses val="autoZero"/>
        <c:crossBetween val="between"/>
      </c:valAx>
      <c:catAx>
        <c:axId val="1070929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07648512"/>
        <c:crosses val="autoZero"/>
        <c:auto val="1"/>
        <c:lblAlgn val="ctr"/>
        <c:lblOffset val="100"/>
        <c:noMultiLvlLbl val="0"/>
      </c:catAx>
      <c:valAx>
        <c:axId val="107648512"/>
        <c:scaling>
          <c:orientation val="minMax"/>
          <c:max val="1900"/>
          <c:min val="1500"/>
        </c:scaling>
        <c:delete val="0"/>
        <c:axPos val="r"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07092992"/>
        <c:crosses val="max"/>
        <c:crossBetween val="between"/>
      </c:valAx>
    </c:plotArea>
    <c:legend>
      <c:legendPos val="b"/>
      <c:layout>
        <c:manualLayout>
          <c:xMode val="edge"/>
          <c:yMode val="edge"/>
          <c:x val="3.5714354915277226E-2"/>
          <c:y val="0.89887969218053343"/>
          <c:w val="0.88889061122468505"/>
          <c:h val="6.7415976913539524E-2"/>
        </c:manualLayout>
      </c:layout>
      <c:overlay val="0"/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>
          <a:latin typeface="Arial" pitchFamily="34" charset="0"/>
          <a:cs typeface="Arial" pitchFamily="34" charset="0"/>
        </a:defRPr>
      </a:pPr>
      <a:endParaRPr lang="sr-Latn-RS"/>
    </a:p>
  </c:txPr>
  <c:printSettings>
    <c:headerFooter alignWithMargins="0"/>
    <c:pageMargins b="0.75000000000000988" l="0.70000000000000062" r="0.70000000000000062" t="0.7500000000000098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bs-Latn-B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9437148217636745E-2"/>
          <c:y val="6.0000195313135794E-2"/>
          <c:w val="0.75984990619138226"/>
          <c:h val="0.6866689019169984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'HHI - Neživotno'!$B$37</c:f>
              <c:strCache>
                <c:ptCount val="1"/>
                <c:pt idx="0">
                  <c:v>Tržišni udio prva četiri društva</c:v>
                </c:pt>
              </c:strCache>
            </c:strRef>
          </c:tx>
          <c:invertIfNegative val="0"/>
          <c:dLbls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sr-Latn-R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'HHI - Neživotno'!$D$36:$G$36</c:f>
              <c:strCache>
                <c:ptCount val="4"/>
                <c:pt idx="0">
                  <c:v>2013.</c:v>
                </c:pt>
                <c:pt idx="1">
                  <c:v>2014.</c:v>
                </c:pt>
                <c:pt idx="2">
                  <c:v>2015.</c:v>
                </c:pt>
                <c:pt idx="3">
                  <c:v>2016.</c:v>
                </c:pt>
              </c:strCache>
            </c:strRef>
          </c:cat>
          <c:val>
            <c:numRef>
              <c:f>'HHI - Neživotno'!$D$37:$G$37</c:f>
              <c:numCache>
                <c:formatCode>0.00%</c:formatCode>
                <c:ptCount val="4"/>
                <c:pt idx="0">
                  <c:v>0.4274323215909841</c:v>
                </c:pt>
                <c:pt idx="1">
                  <c:v>0.41896027139035014</c:v>
                </c:pt>
                <c:pt idx="2">
                  <c:v>0.39775256155893546</c:v>
                </c:pt>
                <c:pt idx="3">
                  <c:v>0.37332841337252121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6406272"/>
        <c:axId val="106407808"/>
      </c:barChart>
      <c:lineChart>
        <c:grouping val="stacked"/>
        <c:varyColors val="0"/>
        <c:ser>
          <c:idx val="1"/>
          <c:order val="1"/>
          <c:tx>
            <c:strRef>
              <c:f>'HHI - Neživotno'!$B$38</c:f>
              <c:strCache>
                <c:ptCount val="1"/>
                <c:pt idx="0">
                  <c:v>HHI</c:v>
                </c:pt>
              </c:strCache>
            </c:strRef>
          </c:tx>
          <c:marker>
            <c:symbol val="square"/>
            <c:size val="5"/>
          </c:marker>
          <c:dLbls>
            <c:dLbl>
              <c:idx val="0"/>
              <c:layout>
                <c:manualLayout>
                  <c:x val="-3.7061746268583252E-2"/>
                  <c:y val="-4.407805656150506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3.7530740177178175E-2"/>
                  <c:y val="-4.738444599607038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3.7999931059274718E-2"/>
                  <c:y val="-4.167009710637039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4.2221270183628541E-2"/>
                  <c:y val="-4.207133143754280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'HHI - Neživotno'!$D$36:$G$36</c:f>
              <c:strCache>
                <c:ptCount val="4"/>
                <c:pt idx="0">
                  <c:v>2013.</c:v>
                </c:pt>
                <c:pt idx="1">
                  <c:v>2014.</c:v>
                </c:pt>
                <c:pt idx="2">
                  <c:v>2015.</c:v>
                </c:pt>
                <c:pt idx="3">
                  <c:v>2016.</c:v>
                </c:pt>
              </c:strCache>
            </c:strRef>
          </c:cat>
          <c:val>
            <c:numRef>
              <c:f>'HHI - Neživotno'!$D$38:$G$38</c:f>
              <c:numCache>
                <c:formatCode>#,##0</c:formatCode>
                <c:ptCount val="4"/>
                <c:pt idx="0">
                  <c:v>711.67790194787699</c:v>
                </c:pt>
                <c:pt idx="1">
                  <c:v>681.88080798303815</c:v>
                </c:pt>
                <c:pt idx="2">
                  <c:v>649.38085809653649</c:v>
                </c:pt>
                <c:pt idx="3">
                  <c:v>595.94562115836311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409344"/>
        <c:axId val="106419328"/>
      </c:lineChart>
      <c:catAx>
        <c:axId val="106406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06407808"/>
        <c:crossesAt val="0.35000000000000031"/>
        <c:auto val="1"/>
        <c:lblAlgn val="ctr"/>
        <c:lblOffset val="100"/>
        <c:noMultiLvlLbl val="0"/>
      </c:catAx>
      <c:valAx>
        <c:axId val="106407808"/>
        <c:scaling>
          <c:orientation val="minMax"/>
          <c:max val="0.55000000000000004"/>
          <c:min val="0.35000000000000003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06406272"/>
        <c:crosses val="autoZero"/>
        <c:crossBetween val="between"/>
      </c:valAx>
      <c:catAx>
        <c:axId val="1064093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06419328"/>
        <c:crosses val="autoZero"/>
        <c:auto val="1"/>
        <c:lblAlgn val="ctr"/>
        <c:lblOffset val="100"/>
        <c:noMultiLvlLbl val="0"/>
      </c:catAx>
      <c:valAx>
        <c:axId val="106419328"/>
        <c:scaling>
          <c:orientation val="minMax"/>
          <c:max val="800"/>
          <c:min val="500"/>
        </c:scaling>
        <c:delete val="0"/>
        <c:axPos val="r"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06409344"/>
        <c:crosses val="max"/>
        <c:crossBetween val="between"/>
        <c:majorUnit val="50"/>
        <c:minorUnit val="10"/>
      </c:valAx>
    </c:plotArea>
    <c:legend>
      <c:legendPos val="b"/>
      <c:layout>
        <c:manualLayout>
          <c:xMode val="edge"/>
          <c:yMode val="edge"/>
          <c:x val="7.3170731707317069E-2"/>
          <c:y val="0.90000292969703088"/>
          <c:w val="0.82363977485928763"/>
          <c:h val="6.0000195313135794E-2"/>
        </c:manualLayout>
      </c:layout>
      <c:overlay val="0"/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zero"/>
    <c:showDLblsOverMax val="0"/>
  </c:chart>
  <c:spPr>
    <a:ln>
      <a:noFill/>
    </a:ln>
  </c:spPr>
  <c:txPr>
    <a:bodyPr/>
    <a:lstStyle/>
    <a:p>
      <a:pPr>
        <a:defRPr sz="700">
          <a:latin typeface="Arial" pitchFamily="34" charset="0"/>
          <a:cs typeface="Arial" pitchFamily="34" charset="0"/>
        </a:defRPr>
      </a:pPr>
      <a:endParaRPr lang="sr-Latn-RS"/>
    </a:p>
  </c:txPr>
  <c:printSettings>
    <c:headerFooter alignWithMargins="0"/>
    <c:pageMargins b="0.75000000000000933" l="0.70000000000000062" r="0.70000000000000062" t="0.75000000000000933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bs-Latn-B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588795623535685"/>
          <c:y val="6.0000195313135794E-2"/>
          <c:w val="0.78878576663420585"/>
          <c:h val="0.7400024088620079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'HHI - Ukupno'!$B$37</c:f>
              <c:strCache>
                <c:ptCount val="1"/>
                <c:pt idx="0">
                  <c:v>Tržišni udio prva četiri društva</c:v>
                </c:pt>
              </c:strCache>
            </c:strRef>
          </c:tx>
          <c:invertIfNegative val="0"/>
          <c:dLbls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sr-Latn-R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'HHI - Ukupno'!$D$36:$G$36</c:f>
              <c:strCache>
                <c:ptCount val="4"/>
                <c:pt idx="0">
                  <c:v>2013.</c:v>
                </c:pt>
                <c:pt idx="1">
                  <c:v>2014.</c:v>
                </c:pt>
                <c:pt idx="2">
                  <c:v>2015.</c:v>
                </c:pt>
                <c:pt idx="3">
                  <c:v>2016.</c:v>
                </c:pt>
              </c:strCache>
            </c:strRef>
          </c:cat>
          <c:val>
            <c:numRef>
              <c:f>'HHI - Ukupno'!$D$37:$G$37</c:f>
              <c:numCache>
                <c:formatCode>0.00%</c:formatCode>
                <c:ptCount val="4"/>
                <c:pt idx="0">
                  <c:v>0.38569681846827258</c:v>
                </c:pt>
                <c:pt idx="1">
                  <c:v>0.37022934593279516</c:v>
                </c:pt>
                <c:pt idx="2">
                  <c:v>0.35896872125732626</c:v>
                </c:pt>
                <c:pt idx="3">
                  <c:v>0.3403704540077569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7143168"/>
        <c:axId val="107144704"/>
      </c:barChart>
      <c:lineChart>
        <c:grouping val="stacked"/>
        <c:varyColors val="0"/>
        <c:ser>
          <c:idx val="1"/>
          <c:order val="1"/>
          <c:tx>
            <c:strRef>
              <c:f>'HHI - Ukupno'!$B$38:$C$38</c:f>
              <c:strCache>
                <c:ptCount val="1"/>
                <c:pt idx="0">
                  <c:v>HHI</c:v>
                </c:pt>
              </c:strCache>
            </c:strRef>
          </c:tx>
          <c:marker>
            <c:symbol val="square"/>
            <c:size val="5"/>
          </c:marker>
          <c:dLbls>
            <c:dLbl>
              <c:idx val="0"/>
              <c:layout>
                <c:manualLayout>
                  <c:x val="-3.7539012100879822E-2"/>
                  <c:y val="-4.22696779463821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1651261512549428E-2"/>
                  <c:y val="-4.28015816354070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2.0716599362596167E-2"/>
                  <c:y val="-4.385843867619085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1.4174651696472263E-2"/>
                  <c:y val="-3.19356352162597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'HHI - Ukupno'!$D$36:$G$36</c:f>
              <c:strCache>
                <c:ptCount val="4"/>
                <c:pt idx="0">
                  <c:v>2013.</c:v>
                </c:pt>
                <c:pt idx="1">
                  <c:v>2014.</c:v>
                </c:pt>
                <c:pt idx="2">
                  <c:v>2015.</c:v>
                </c:pt>
                <c:pt idx="3">
                  <c:v>2016.</c:v>
                </c:pt>
              </c:strCache>
            </c:strRef>
          </c:cat>
          <c:val>
            <c:numRef>
              <c:f>'HHI - Ukupno'!$D$38:$G$38</c:f>
              <c:numCache>
                <c:formatCode>#,##0</c:formatCode>
                <c:ptCount val="4"/>
                <c:pt idx="0">
                  <c:v>636.77209866955855</c:v>
                </c:pt>
                <c:pt idx="1">
                  <c:v>610.77609337377112</c:v>
                </c:pt>
                <c:pt idx="2">
                  <c:v>588.01456570043649</c:v>
                </c:pt>
                <c:pt idx="3">
                  <c:v>554.99426490340375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146240"/>
        <c:axId val="107148032"/>
      </c:lineChart>
      <c:catAx>
        <c:axId val="107143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07144704"/>
        <c:crossesAt val="0.30000000000000032"/>
        <c:auto val="1"/>
        <c:lblAlgn val="ctr"/>
        <c:lblOffset val="100"/>
        <c:noMultiLvlLbl val="0"/>
      </c:catAx>
      <c:valAx>
        <c:axId val="107144704"/>
        <c:scaling>
          <c:orientation val="minMax"/>
          <c:max val="0.5"/>
          <c:min val="0.30000000000000032"/>
        </c:scaling>
        <c:delete val="0"/>
        <c:axPos val="l"/>
        <c:majorGridlines>
          <c:spPr>
            <a:ln>
              <a:solidFill>
                <a:sysClr val="window" lastClr="FFFFFF"/>
              </a:solidFill>
            </a:ln>
          </c:spPr>
        </c:majorGridlines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07143168"/>
        <c:crosses val="autoZero"/>
        <c:crossBetween val="between"/>
        <c:majorUnit val="0.05"/>
        <c:minorUnit val="1.0000000000000005E-2"/>
      </c:valAx>
      <c:catAx>
        <c:axId val="1071462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07148032"/>
        <c:crossesAt val="500"/>
        <c:auto val="1"/>
        <c:lblAlgn val="ctr"/>
        <c:lblOffset val="100"/>
        <c:noMultiLvlLbl val="0"/>
      </c:catAx>
      <c:valAx>
        <c:axId val="107148032"/>
        <c:scaling>
          <c:orientation val="minMax"/>
          <c:max val="700"/>
          <c:min val="450"/>
        </c:scaling>
        <c:delete val="0"/>
        <c:axPos val="r"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07146240"/>
        <c:crosses val="max"/>
        <c:crossBetween val="between"/>
        <c:majorUnit val="50"/>
        <c:minorUnit val="10"/>
      </c:valAx>
    </c:plotArea>
    <c:legend>
      <c:legendPos val="b"/>
      <c:layout>
        <c:manualLayout>
          <c:xMode val="edge"/>
          <c:yMode val="edge"/>
          <c:x val="4.1121532857707407E-2"/>
          <c:y val="0.91000296224922606"/>
          <c:w val="0.89532791994734906"/>
          <c:h val="6.0000195313135794E-2"/>
        </c:manualLayout>
      </c:layout>
      <c:overlay val="0"/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zero"/>
    <c:showDLblsOverMax val="0"/>
  </c:chart>
  <c:spPr>
    <a:ln>
      <a:noFill/>
    </a:ln>
  </c:spPr>
  <c:txPr>
    <a:bodyPr/>
    <a:lstStyle/>
    <a:p>
      <a:pPr>
        <a:defRPr sz="700">
          <a:latin typeface="Arial" pitchFamily="34" charset="0"/>
          <a:cs typeface="Arial" pitchFamily="34" charset="0"/>
        </a:defRPr>
      </a:pPr>
      <a:endParaRPr lang="sr-Latn-RS"/>
    </a:p>
  </c:txPr>
  <c:printSettings>
    <c:headerFooter alignWithMargins="0"/>
    <c:pageMargins b="0.75000000000000933" l="0.70000000000000062" r="0.70000000000000062" t="0.75000000000000933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9524</xdr:colOff>
      <xdr:row>9</xdr:row>
      <xdr:rowOff>38100</xdr:rowOff>
    </xdr:from>
    <xdr:to>
      <xdr:col>5</xdr:col>
      <xdr:colOff>702687</xdr:colOff>
      <xdr:row>24</xdr:row>
      <xdr:rowOff>47625</xdr:rowOff>
    </xdr:to>
    <xdr:graphicFrame macro="">
      <xdr:nvGraphicFramePr>
        <xdr:cNvPr id="1026" name="Chart 3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19051</xdr:colOff>
      <xdr:row>23</xdr:row>
      <xdr:rowOff>19050</xdr:rowOff>
    </xdr:from>
    <xdr:to>
      <xdr:col>6</xdr:col>
      <xdr:colOff>19051</xdr:colOff>
      <xdr:row>41</xdr:row>
      <xdr:rowOff>152400</xdr:rowOff>
    </xdr:to>
    <xdr:graphicFrame macro="">
      <xdr:nvGraphicFramePr>
        <xdr:cNvPr id="4097" name="Chart 1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19051</xdr:colOff>
      <xdr:row>40</xdr:row>
      <xdr:rowOff>19050</xdr:rowOff>
    </xdr:from>
    <xdr:to>
      <xdr:col>6</xdr:col>
      <xdr:colOff>133351</xdr:colOff>
      <xdr:row>57</xdr:row>
      <xdr:rowOff>123825</xdr:rowOff>
    </xdr:to>
    <xdr:graphicFrame macro="">
      <xdr:nvGraphicFramePr>
        <xdr:cNvPr id="6145" name="Chart 1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19051</xdr:colOff>
      <xdr:row>40</xdr:row>
      <xdr:rowOff>19050</xdr:rowOff>
    </xdr:from>
    <xdr:to>
      <xdr:col>5</xdr:col>
      <xdr:colOff>1200151</xdr:colOff>
      <xdr:row>57</xdr:row>
      <xdr:rowOff>123825</xdr:rowOff>
    </xdr:to>
    <xdr:graphicFrame macro="">
      <xdr:nvGraphicFramePr>
        <xdr:cNvPr id="8193" name="Chart 1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F27"/>
  <sheetViews>
    <sheetView showGridLines="0" tabSelected="1" showRuler="0" view="pageLayout" zoomScaleNormal="100" workbookViewId="0">
      <selection activeCell="B2" sqref="B2:F2"/>
    </sheetView>
  </sheetViews>
  <sheetFormatPr defaultColWidth="10.42578125" defaultRowHeight="12.75" x14ac:dyDescent="0.2"/>
  <cols>
    <col min="1" max="1" width="3" style="1" customWidth="1"/>
    <col min="2" max="2" width="31.28515625" style="1" customWidth="1"/>
    <col min="3" max="3" width="10.85546875" style="1" customWidth="1"/>
    <col min="4" max="4" width="10.5703125" style="1" customWidth="1"/>
    <col min="5" max="5" width="11.5703125" style="1" customWidth="1"/>
    <col min="6" max="6" width="10.7109375" style="1" customWidth="1"/>
    <col min="7" max="16384" width="10.42578125" style="1"/>
  </cols>
  <sheetData>
    <row r="2" spans="2:6" ht="15.75" x14ac:dyDescent="0.25">
      <c r="B2" s="123" t="s">
        <v>36</v>
      </c>
      <c r="C2" s="124"/>
      <c r="D2" s="124"/>
      <c r="E2" s="124"/>
      <c r="F2" s="125"/>
    </row>
    <row r="3" spans="2:6" ht="13.5" thickBot="1" x14ac:dyDescent="0.25">
      <c r="C3" s="2"/>
      <c r="D3" s="2"/>
    </row>
    <row r="4" spans="2:6" ht="26.25" customHeight="1" x14ac:dyDescent="0.2">
      <c r="B4" s="65" t="s">
        <v>24</v>
      </c>
      <c r="C4" s="66" t="s">
        <v>31</v>
      </c>
      <c r="D4" s="66" t="s">
        <v>32</v>
      </c>
      <c r="E4" s="66" t="s">
        <v>37</v>
      </c>
      <c r="F4" s="67" t="s">
        <v>46</v>
      </c>
    </row>
    <row r="5" spans="2:6" ht="15" x14ac:dyDescent="0.25">
      <c r="B5" s="68" t="s">
        <v>53</v>
      </c>
      <c r="C5" s="113">
        <f>('HHI - Ukupno'!D7+'HHI - Ukupno'!D8+'HHI - Ukupno'!D6+'HHI - Ukupno'!D9+'HHI - Ukupno'!D10)/100</f>
        <v>0.46236203992082509</v>
      </c>
      <c r="D5" s="113">
        <f>SUM('HHI - Ukupno'!G6:G10)/100</f>
        <v>0.44764742832202742</v>
      </c>
      <c r="E5" s="113">
        <f>SUM('HHI - Ukupno'!J6:J10)/100</f>
        <v>0.43156474276775592</v>
      </c>
      <c r="F5" s="121">
        <f>SUM('HHI - Ukupno'!M6:M10)/100</f>
        <v>0.41346877651102359</v>
      </c>
    </row>
    <row r="6" spans="2:6" ht="15" x14ac:dyDescent="0.25">
      <c r="B6" s="69" t="s">
        <v>54</v>
      </c>
      <c r="C6" s="116">
        <f>SUM('HHI - Ukupno'!D6:D15)/100</f>
        <v>0.7092075914048902</v>
      </c>
      <c r="D6" s="116">
        <f>SUM('HHI - Ukupno'!G6:G15)/100</f>
        <v>0.69882954137424447</v>
      </c>
      <c r="E6" s="116">
        <f>('HHI - Ukupno'!J6+'HHI - Ukupno'!J7+'HHI - Ukupno'!J8+'HHI - Ukupno'!J9+'HHI - Ukupno'!J10+'HHI - Ukupno'!J11+'HHI - Ukupno'!J12+'HHI - Ukupno'!J13+'HHI - Ukupno'!J14+'HHI - Ukupno'!J16)/100</f>
        <v>0.68435928593967144</v>
      </c>
      <c r="F6" s="121">
        <f>SUM('HHI - Ukupno'!M6:M15)/100</f>
        <v>0.66186791786886756</v>
      </c>
    </row>
    <row r="7" spans="2:6" ht="15.75" thickBot="1" x14ac:dyDescent="0.3">
      <c r="B7" s="70" t="s">
        <v>23</v>
      </c>
      <c r="C7" s="115">
        <f>'HHI - Ukupno'!D7/100</f>
        <v>0.12288848641390204</v>
      </c>
      <c r="D7" s="115">
        <f>'HHI - Ukupno'!G7/100</f>
        <v>0.11477852069048884</v>
      </c>
      <c r="E7" s="115">
        <f>'HHI - Ukupno'!J7/100</f>
        <v>0.10124470463440999</v>
      </c>
      <c r="F7" s="122">
        <f>'HHI - Ukupno'!M6/100</f>
        <v>9.2172300498010853E-2</v>
      </c>
    </row>
    <row r="26" spans="2:2" x14ac:dyDescent="0.2">
      <c r="B26" s="25"/>
    </row>
    <row r="27" spans="2:2" x14ac:dyDescent="0.2">
      <c r="B27" s="28"/>
    </row>
  </sheetData>
  <mergeCells count="1">
    <mergeCell ref="B2:F2"/>
  </mergeCells>
  <phoneticPr fontId="24" type="noConversion"/>
  <pageMargins left="0.39370078740157483" right="0.39370078740157483" top="0.39370078740157483" bottom="0.39370078740157483" header="0.19685039370078741" footer="0.19685039370078741"/>
  <pageSetup paperSize="9" orientation="landscape" r:id="rId1"/>
  <headerFooter>
    <oddHeader>&amp;LAgencija za osiguranje u BiH&amp;CStatistika tržišta osiguranja&amp;RGodišnje izvješće</oddHeader>
    <oddFooter>&amp;CU izvješće su uključeni podatci zaključno s 31.12.2016. godine.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31"/>
  <sheetViews>
    <sheetView showGridLines="0" showRuler="0" view="pageLayout" zoomScaleNormal="100" workbookViewId="0">
      <selection activeCell="B2" sqref="B2:N2"/>
    </sheetView>
  </sheetViews>
  <sheetFormatPr defaultColWidth="10.42578125" defaultRowHeight="12.75" x14ac:dyDescent="0.2"/>
  <cols>
    <col min="1" max="1" width="3.5703125" style="3" customWidth="1"/>
    <col min="2" max="2" width="32.7109375" style="3" customWidth="1"/>
    <col min="3" max="3" width="18.140625" style="3" customWidth="1"/>
    <col min="4" max="4" width="7.85546875" style="3" customWidth="1"/>
    <col min="5" max="5" width="7.5703125" style="3" customWidth="1"/>
    <col min="6" max="6" width="18.140625" style="3" customWidth="1"/>
    <col min="7" max="7" width="7.85546875" style="3" customWidth="1"/>
    <col min="8" max="8" width="7.5703125" style="3" customWidth="1"/>
    <col min="9" max="9" width="18.140625" style="3" customWidth="1"/>
    <col min="10" max="10" width="7.85546875" style="3" customWidth="1"/>
    <col min="11" max="11" width="7.5703125" style="3" customWidth="1"/>
    <col min="12" max="12" width="18.140625" style="3" customWidth="1"/>
    <col min="13" max="13" width="7.85546875" style="3" customWidth="1"/>
    <col min="14" max="14" width="7.5703125" style="3" customWidth="1"/>
    <col min="15" max="15" width="8.28515625" style="3" bestFit="1" customWidth="1"/>
    <col min="16" max="16" width="7.28515625" style="3" bestFit="1" customWidth="1"/>
    <col min="17" max="17" width="6.140625" style="3" bestFit="1" customWidth="1"/>
    <col min="18" max="16384" width="10.42578125" style="3"/>
  </cols>
  <sheetData>
    <row r="1" spans="2:16" ht="15.75" customHeight="1" x14ac:dyDescent="0.2"/>
    <row r="2" spans="2:16" ht="15.75" x14ac:dyDescent="0.25">
      <c r="B2" s="126" t="s">
        <v>25</v>
      </c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8"/>
      <c r="O2" s="5"/>
    </row>
    <row r="3" spans="2:16" ht="16.5" thickBot="1" x14ac:dyDescent="0.3">
      <c r="B3" s="30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</row>
    <row r="4" spans="2:16" ht="15.75" x14ac:dyDescent="0.25">
      <c r="B4" s="135" t="s">
        <v>56</v>
      </c>
      <c r="C4" s="137" t="s">
        <v>31</v>
      </c>
      <c r="D4" s="138"/>
      <c r="E4" s="139"/>
      <c r="F4" s="137" t="s">
        <v>32</v>
      </c>
      <c r="G4" s="138"/>
      <c r="H4" s="139"/>
      <c r="I4" s="129" t="s">
        <v>37</v>
      </c>
      <c r="J4" s="129"/>
      <c r="K4" s="129"/>
      <c r="L4" s="129" t="s">
        <v>46</v>
      </c>
      <c r="M4" s="129"/>
      <c r="N4" s="130"/>
      <c r="O4" s="5"/>
    </row>
    <row r="5" spans="2:16" ht="42" customHeight="1" x14ac:dyDescent="0.25">
      <c r="B5" s="136"/>
      <c r="C5" s="73" t="s">
        <v>55</v>
      </c>
      <c r="D5" s="73" t="s">
        <v>2</v>
      </c>
      <c r="E5" s="74" t="s">
        <v>0</v>
      </c>
      <c r="F5" s="73" t="s">
        <v>55</v>
      </c>
      <c r="G5" s="73" t="s">
        <v>2</v>
      </c>
      <c r="H5" s="74" t="s">
        <v>0</v>
      </c>
      <c r="I5" s="73" t="s">
        <v>55</v>
      </c>
      <c r="J5" s="73" t="s">
        <v>2</v>
      </c>
      <c r="K5" s="74" t="s">
        <v>0</v>
      </c>
      <c r="L5" s="73" t="s">
        <v>55</v>
      </c>
      <c r="M5" s="73" t="s">
        <v>2</v>
      </c>
      <c r="N5" s="75" t="s">
        <v>0</v>
      </c>
      <c r="O5" s="5"/>
    </row>
    <row r="6" spans="2:16" ht="15.75" x14ac:dyDescent="0.25">
      <c r="B6" s="35" t="s">
        <v>5</v>
      </c>
      <c r="C6" s="34">
        <v>24009.000899999999</v>
      </c>
      <c r="D6" s="76">
        <v>24.06312146838442</v>
      </c>
      <c r="E6" s="77">
        <v>579.03381480222311</v>
      </c>
      <c r="F6" s="34">
        <f>27229999/1000</f>
        <v>27229.999</v>
      </c>
      <c r="G6" s="76">
        <f t="shared" ref="G6:G15" si="0">F6/F$16*100</f>
        <v>23.786221468734876</v>
      </c>
      <c r="H6" s="77">
        <f>G6^2</f>
        <v>565.78433175970395</v>
      </c>
      <c r="I6" s="34">
        <v>30078</v>
      </c>
      <c r="J6" s="76">
        <f t="shared" ref="J6:J15" si="1">I6/I$16*100</f>
        <v>24.348149887074708</v>
      </c>
      <c r="K6" s="77">
        <f>J6^2</f>
        <v>592.83240292345613</v>
      </c>
      <c r="L6" s="34">
        <v>32326</v>
      </c>
      <c r="M6" s="76">
        <f t="shared" ref="M6:M15" si="2">L6/L$16*100</f>
        <v>25.00754264495416</v>
      </c>
      <c r="N6" s="78">
        <f>M6^2</f>
        <v>625.37718913920094</v>
      </c>
      <c r="O6" s="5"/>
      <c r="P6" s="4" t="s">
        <v>1</v>
      </c>
    </row>
    <row r="7" spans="2:16" ht="15.75" x14ac:dyDescent="0.25">
      <c r="B7" s="35" t="s">
        <v>4</v>
      </c>
      <c r="C7" s="34">
        <v>25415.327309998898</v>
      </c>
      <c r="D7" s="76">
        <v>25.47261798883315</v>
      </c>
      <c r="E7" s="77">
        <v>648.85426720502619</v>
      </c>
      <c r="F7" s="34">
        <f>29373934/1000</f>
        <v>29373.934000000001</v>
      </c>
      <c r="G7" s="76">
        <f t="shared" si="0"/>
        <v>25.659013044106295</v>
      </c>
      <c r="H7" s="77">
        <f t="shared" ref="H7:H9" si="3">G7^2</f>
        <v>658.38495039761699</v>
      </c>
      <c r="I7" s="34">
        <v>28944</v>
      </c>
      <c r="J7" s="76">
        <f t="shared" si="1"/>
        <v>23.430176552014441</v>
      </c>
      <c r="K7" s="77">
        <f>J7^2</f>
        <v>548.97317325856727</v>
      </c>
      <c r="L7" s="34">
        <v>27324</v>
      </c>
      <c r="M7" s="76">
        <f t="shared" si="2"/>
        <v>21.137972382315397</v>
      </c>
      <c r="N7" s="78">
        <f t="shared" ref="N7:N15" si="4">M7^2</f>
        <v>446.81387643552847</v>
      </c>
      <c r="O7" s="5"/>
    </row>
    <row r="8" spans="2:16" ht="15.75" x14ac:dyDescent="0.25">
      <c r="B8" s="35" t="s">
        <v>6</v>
      </c>
      <c r="C8" s="34">
        <v>19749.954249999901</v>
      </c>
      <c r="D8" s="76">
        <v>19.794474167926861</v>
      </c>
      <c r="E8" s="77">
        <v>391.82120758472382</v>
      </c>
      <c r="F8" s="34">
        <f>21348772/1000</f>
        <v>21348.772000000001</v>
      </c>
      <c r="G8" s="76">
        <f t="shared" si="0"/>
        <v>18.648793151903018</v>
      </c>
      <c r="H8" s="77">
        <f t="shared" si="3"/>
        <v>347.77748602246487</v>
      </c>
      <c r="I8" s="34">
        <v>22197</v>
      </c>
      <c r="J8" s="76">
        <f t="shared" si="1"/>
        <v>17.96847805849449</v>
      </c>
      <c r="K8" s="77">
        <f t="shared" ref="K8:K9" si="5">J8^2</f>
        <v>322.8662037385979</v>
      </c>
      <c r="L8" s="34">
        <v>23580</v>
      </c>
      <c r="M8" s="76">
        <f t="shared" si="2"/>
        <v>18.241596719916451</v>
      </c>
      <c r="N8" s="78">
        <f t="shared" si="4"/>
        <v>332.75585089206663</v>
      </c>
      <c r="O8" s="5"/>
    </row>
    <row r="9" spans="2:16" ht="15.75" x14ac:dyDescent="0.25">
      <c r="B9" s="36" t="s">
        <v>7</v>
      </c>
      <c r="C9" s="34">
        <v>11444.276390000001</v>
      </c>
      <c r="D9" s="76">
        <v>11.470073829283498</v>
      </c>
      <c r="E9" s="77">
        <v>131.56259364921422</v>
      </c>
      <c r="F9" s="34">
        <f>13006048/1000</f>
        <v>13006.048000000001</v>
      </c>
      <c r="G9" s="76">
        <f t="shared" si="0"/>
        <v>11.361173320681955</v>
      </c>
      <c r="H9" s="77">
        <f t="shared" si="3"/>
        <v>129.07625922257543</v>
      </c>
      <c r="I9" s="34">
        <v>15238</v>
      </c>
      <c r="J9" s="76">
        <f t="shared" si="1"/>
        <v>12.335165502335409</v>
      </c>
      <c r="K9" s="77">
        <f t="shared" si="5"/>
        <v>152.15630797000557</v>
      </c>
      <c r="L9" s="34">
        <v>15970</v>
      </c>
      <c r="M9" s="76">
        <f t="shared" si="2"/>
        <v>12.35446563261517</v>
      </c>
      <c r="N9" s="78">
        <f t="shared" si="4"/>
        <v>152.63282106746937</v>
      </c>
      <c r="O9" s="5"/>
    </row>
    <row r="10" spans="2:16" ht="15.75" x14ac:dyDescent="0.25">
      <c r="B10" s="35" t="s">
        <v>9</v>
      </c>
      <c r="C10" s="33">
        <v>4644.4774009999901</v>
      </c>
      <c r="D10" s="79">
        <v>4.6549468810852996</v>
      </c>
      <c r="E10" s="77">
        <v>21.668530465725759</v>
      </c>
      <c r="F10" s="34">
        <f>6831343/1000</f>
        <v>6831.3429999999998</v>
      </c>
      <c r="G10" s="79">
        <f t="shared" si="0"/>
        <v>5.9673831617434772</v>
      </c>
      <c r="H10" s="77">
        <f>G10^2</f>
        <v>35.60966179905958</v>
      </c>
      <c r="I10" s="34">
        <v>7934</v>
      </c>
      <c r="J10" s="79">
        <f t="shared" si="1"/>
        <v>6.4225753442400002</v>
      </c>
      <c r="K10" s="77">
        <f>J10^2</f>
        <v>41.24947405243956</v>
      </c>
      <c r="L10" s="34">
        <v>9896</v>
      </c>
      <c r="M10" s="79">
        <f t="shared" si="2"/>
        <v>7.6555912273237148</v>
      </c>
      <c r="N10" s="78">
        <f t="shared" si="4"/>
        <v>58.608077039875823</v>
      </c>
      <c r="O10" s="5"/>
    </row>
    <row r="11" spans="2:16" ht="15.75" x14ac:dyDescent="0.25">
      <c r="B11" s="35" t="s">
        <v>8</v>
      </c>
      <c r="C11" s="34">
        <v>5868.0184600000002</v>
      </c>
      <c r="D11" s="79">
        <v>5.881246019766782</v>
      </c>
      <c r="E11" s="77">
        <v>34.589054745022615</v>
      </c>
      <c r="F11" s="34">
        <f>6576508/1000</f>
        <v>6576.5079999999998</v>
      </c>
      <c r="G11" s="79">
        <f t="shared" si="0"/>
        <v>5.7447771400544916</v>
      </c>
      <c r="H11" s="77">
        <f t="shared" ref="H11" si="6">G11^2</f>
        <v>33.002464388892662</v>
      </c>
      <c r="I11" s="34">
        <v>7451</v>
      </c>
      <c r="J11" s="79">
        <f t="shared" si="1"/>
        <v>6.0315867015291458</v>
      </c>
      <c r="K11" s="77">
        <f t="shared" ref="K11" si="7">J11^2</f>
        <v>36.380038138063242</v>
      </c>
      <c r="L11" s="34">
        <v>7416</v>
      </c>
      <c r="M11" s="79">
        <f t="shared" si="2"/>
        <v>5.7370517928286855</v>
      </c>
      <c r="N11" s="78">
        <f t="shared" si="4"/>
        <v>32.913763273598832</v>
      </c>
      <c r="O11" s="5"/>
    </row>
    <row r="12" spans="2:16" ht="15.75" x14ac:dyDescent="0.25">
      <c r="B12" s="35" t="s">
        <v>27</v>
      </c>
      <c r="C12" s="33">
        <v>3887.07548</v>
      </c>
      <c r="D12" s="79">
        <v>3.8958376411247784</v>
      </c>
      <c r="E12" s="77">
        <v>15.177550926004677</v>
      </c>
      <c r="F12" s="34">
        <f>4615635/1000</f>
        <v>4615.6350000000002</v>
      </c>
      <c r="G12" s="79">
        <f t="shared" si="0"/>
        <v>4.0318957165163356</v>
      </c>
      <c r="H12" s="77">
        <f>G12^2</f>
        <v>16.256183068862775</v>
      </c>
      <c r="I12" s="34">
        <v>4900</v>
      </c>
      <c r="J12" s="79">
        <f t="shared" si="1"/>
        <v>3.9665514477912787</v>
      </c>
      <c r="K12" s="77">
        <f>J12^2</f>
        <v>15.733530387975089</v>
      </c>
      <c r="L12" s="34">
        <v>4512</v>
      </c>
      <c r="M12" s="79">
        <f t="shared" si="2"/>
        <v>3.4905040034038604</v>
      </c>
      <c r="N12" s="78">
        <f t="shared" si="4"/>
        <v>12.183618197778376</v>
      </c>
      <c r="O12" s="5"/>
    </row>
    <row r="13" spans="2:16" ht="15.75" x14ac:dyDescent="0.25">
      <c r="B13" s="37" t="s">
        <v>48</v>
      </c>
      <c r="C13" s="33">
        <v>1000.3125</v>
      </c>
      <c r="D13" s="79">
        <v>1.0025673827120098</v>
      </c>
      <c r="E13" s="77">
        <v>1.0051413568780097</v>
      </c>
      <c r="F13" s="34">
        <f>1498482.6/1000</f>
        <v>1498.4826</v>
      </c>
      <c r="G13" s="79">
        <f t="shared" si="0"/>
        <v>1.3089695299160922</v>
      </c>
      <c r="H13" s="77">
        <f>G13^2</f>
        <v>1.7134012302487553</v>
      </c>
      <c r="I13" s="34">
        <v>2320</v>
      </c>
      <c r="J13" s="79">
        <f t="shared" si="1"/>
        <v>1.8780406854848501</v>
      </c>
      <c r="K13" s="77">
        <f>J13^2</f>
        <v>3.5270368163364059</v>
      </c>
      <c r="L13" s="34">
        <v>4181</v>
      </c>
      <c r="M13" s="79">
        <f t="shared" si="2"/>
        <v>3.2344408772676281</v>
      </c>
      <c r="N13" s="78">
        <f>M13^2</f>
        <v>10.461607788539784</v>
      </c>
      <c r="O13" s="5"/>
    </row>
    <row r="14" spans="2:16" ht="15.75" x14ac:dyDescent="0.25">
      <c r="B14" s="35" t="s">
        <v>30</v>
      </c>
      <c r="C14" s="33">
        <v>3130.2276499999998</v>
      </c>
      <c r="D14" s="79">
        <v>3.1372837411841452</v>
      </c>
      <c r="E14" s="77">
        <v>9.8425492726983865</v>
      </c>
      <c r="F14" s="34">
        <f>3296517/1000</f>
        <v>3296.5169999999998</v>
      </c>
      <c r="G14" s="79">
        <f t="shared" si="0"/>
        <v>2.8796065485514521</v>
      </c>
      <c r="H14" s="77">
        <f t="shared" ref="H14" si="8">G14^2</f>
        <v>8.2921338744604061</v>
      </c>
      <c r="I14" s="34">
        <v>3734</v>
      </c>
      <c r="J14" s="79">
        <f t="shared" si="1"/>
        <v>3.0226741032760476</v>
      </c>
      <c r="K14" s="77">
        <f t="shared" ref="K14" si="9">J14^2</f>
        <v>9.136558734615658</v>
      </c>
      <c r="L14" s="34">
        <v>3345</v>
      </c>
      <c r="M14" s="79">
        <f t="shared" si="2"/>
        <v>2.5877074227362398</v>
      </c>
      <c r="N14" s="78">
        <f t="shared" si="4"/>
        <v>6.6962297056842326</v>
      </c>
      <c r="O14" s="5"/>
    </row>
    <row r="15" spans="2:16" ht="15.75" x14ac:dyDescent="0.25">
      <c r="B15" s="35" t="s">
        <v>10</v>
      </c>
      <c r="C15" s="33">
        <v>626.41881999999998</v>
      </c>
      <c r="D15" s="79">
        <v>0.62783087969903972</v>
      </c>
      <c r="E15" s="77">
        <v>0.39417161350367008</v>
      </c>
      <c r="F15" s="34">
        <f>700796.66/1000</f>
        <v>700.79666000000009</v>
      </c>
      <c r="G15" s="79">
        <f t="shared" si="0"/>
        <v>0.61216691779201682</v>
      </c>
      <c r="H15" s="77">
        <f>G15^2</f>
        <v>0.37474833523897788</v>
      </c>
      <c r="I15" s="34">
        <v>737</v>
      </c>
      <c r="J15" s="79">
        <f t="shared" si="1"/>
        <v>0.596601717759627</v>
      </c>
      <c r="K15" s="77">
        <f>J15^2</f>
        <v>0.35593360963373766</v>
      </c>
      <c r="L15" s="34">
        <v>715</v>
      </c>
      <c r="M15" s="79">
        <f t="shared" si="2"/>
        <v>0.55312729663868798</v>
      </c>
      <c r="N15" s="78">
        <f t="shared" si="4"/>
        <v>0.30594980628682311</v>
      </c>
      <c r="O15" s="5"/>
    </row>
    <row r="16" spans="2:16" ht="16.5" thickBot="1" x14ac:dyDescent="0.3">
      <c r="B16" s="80" t="s">
        <v>3</v>
      </c>
      <c r="C16" s="81">
        <f>SUM(C6:C15)</f>
        <v>99775.089160998803</v>
      </c>
      <c r="D16" s="81">
        <f t="shared" ref="D16:H16" si="10">SUM(D6:D15)</f>
        <v>99.999999999999986</v>
      </c>
      <c r="E16" s="81">
        <f t="shared" si="10"/>
        <v>1833.9488816210205</v>
      </c>
      <c r="F16" s="81">
        <f t="shared" si="10"/>
        <v>114478.03525999999</v>
      </c>
      <c r="G16" s="81">
        <f t="shared" si="10"/>
        <v>100.00000000000003</v>
      </c>
      <c r="H16" s="81">
        <f t="shared" si="10"/>
        <v>1796.2716200991244</v>
      </c>
      <c r="I16" s="81">
        <f t="shared" ref="I16:N16" si="11">SUM(I6:I15)</f>
        <v>123533</v>
      </c>
      <c r="J16" s="82">
        <f t="shared" si="11"/>
        <v>100</v>
      </c>
      <c r="K16" s="91">
        <f t="shared" si="11"/>
        <v>1723.2106596296908</v>
      </c>
      <c r="L16" s="81">
        <f t="shared" si="11"/>
        <v>129265</v>
      </c>
      <c r="M16" s="82">
        <f t="shared" si="11"/>
        <v>99.999999999999986</v>
      </c>
      <c r="N16" s="83">
        <f t="shared" si="11"/>
        <v>1678.7489833460295</v>
      </c>
      <c r="O16" s="5"/>
    </row>
    <row r="17" spans="2:15" ht="15.75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</row>
    <row r="18" spans="2:15" ht="16.5" thickBot="1" x14ac:dyDescent="0.3">
      <c r="B18" s="6"/>
      <c r="C18" s="94"/>
      <c r="D18" s="94"/>
      <c r="E18" s="94"/>
      <c r="F18" s="94"/>
      <c r="G18" s="94"/>
      <c r="H18" s="94"/>
      <c r="I18" s="105"/>
      <c r="J18" s="106"/>
      <c r="K18" s="106"/>
      <c r="L18" s="107"/>
      <c r="M18" s="94"/>
      <c r="N18" s="94"/>
      <c r="O18" s="5"/>
    </row>
    <row r="19" spans="2:15" ht="15.75" x14ac:dyDescent="0.25">
      <c r="B19" s="131"/>
      <c r="C19" s="132"/>
      <c r="D19" s="26" t="s">
        <v>31</v>
      </c>
      <c r="E19" s="26" t="s">
        <v>32</v>
      </c>
      <c r="F19" s="102" t="s">
        <v>37</v>
      </c>
      <c r="G19" s="103" t="s">
        <v>46</v>
      </c>
      <c r="H19" s="5"/>
      <c r="I19" s="28" t="s">
        <v>47</v>
      </c>
      <c r="J19" s="5"/>
      <c r="K19" s="5"/>
      <c r="L19" s="27"/>
      <c r="M19" s="5"/>
      <c r="N19" s="5"/>
      <c r="O19" s="5"/>
    </row>
    <row r="20" spans="2:15" ht="15.75" x14ac:dyDescent="0.25">
      <c r="B20" s="140" t="s">
        <v>26</v>
      </c>
      <c r="C20" s="141"/>
      <c r="D20" s="111">
        <f>SUM(D6:D9)/100</f>
        <v>0.80800287454427933</v>
      </c>
      <c r="E20" s="112">
        <f>SUM(G6:G9)/100</f>
        <v>0.79455200985426144</v>
      </c>
      <c r="F20" s="111">
        <f>SUM(J6:J9)/100</f>
        <v>0.78081969999919054</v>
      </c>
      <c r="G20" s="59">
        <f>SUM(M6:M9)/100</f>
        <v>0.76741577379801174</v>
      </c>
      <c r="H20" s="5"/>
      <c r="I20" s="28" t="s">
        <v>34</v>
      </c>
      <c r="J20" s="5"/>
      <c r="K20" s="5"/>
      <c r="L20" s="7"/>
      <c r="M20" s="5"/>
      <c r="N20" s="5"/>
      <c r="O20" s="5"/>
    </row>
    <row r="21" spans="2:15" ht="16.5" thickBot="1" x14ac:dyDescent="0.3">
      <c r="B21" s="133" t="s">
        <v>0</v>
      </c>
      <c r="C21" s="134"/>
      <c r="D21" s="109">
        <v>1833.9488816210205</v>
      </c>
      <c r="E21" s="110">
        <v>1796.2716200991242</v>
      </c>
      <c r="F21" s="109">
        <v>1723.2090691420231</v>
      </c>
      <c r="G21" s="60">
        <f>N16</f>
        <v>1678.7489833460295</v>
      </c>
      <c r="H21" s="5"/>
      <c r="J21" s="5"/>
      <c r="K21" s="5"/>
      <c r="L21" s="48"/>
      <c r="M21" s="5"/>
      <c r="N21" s="5"/>
      <c r="O21" s="5"/>
    </row>
    <row r="22" spans="2:15" x14ac:dyDescent="0.2">
      <c r="L22" s="49"/>
    </row>
    <row r="23" spans="2:15" x14ac:dyDescent="0.2">
      <c r="L23" s="32"/>
      <c r="M23" s="4"/>
      <c r="N23" s="32"/>
    </row>
    <row r="24" spans="2:15" x14ac:dyDescent="0.2">
      <c r="I24" s="28"/>
    </row>
    <row r="25" spans="2:15" x14ac:dyDescent="0.2">
      <c r="F25" s="10"/>
      <c r="I25" s="28"/>
    </row>
    <row r="26" spans="2:15" x14ac:dyDescent="0.2">
      <c r="F26" s="10"/>
    </row>
    <row r="27" spans="2:15" x14ac:dyDescent="0.2">
      <c r="F27" s="10"/>
    </row>
    <row r="28" spans="2:15" x14ac:dyDescent="0.2">
      <c r="F28" s="10"/>
    </row>
    <row r="29" spans="2:15" x14ac:dyDescent="0.2">
      <c r="F29" s="10"/>
    </row>
    <row r="30" spans="2:15" x14ac:dyDescent="0.2">
      <c r="F30" s="10"/>
    </row>
    <row r="31" spans="2:15" x14ac:dyDescent="0.2">
      <c r="F31" s="11"/>
    </row>
  </sheetData>
  <mergeCells count="9">
    <mergeCell ref="B2:N2"/>
    <mergeCell ref="L4:N4"/>
    <mergeCell ref="B19:C19"/>
    <mergeCell ref="B21:C21"/>
    <mergeCell ref="B4:B5"/>
    <mergeCell ref="C4:E4"/>
    <mergeCell ref="F4:H4"/>
    <mergeCell ref="I4:K4"/>
    <mergeCell ref="B20:C20"/>
  </mergeCells>
  <phoneticPr fontId="24" type="noConversion"/>
  <pageMargins left="0.39370078740157483" right="0.39370078740157483" top="0.39370078740157483" bottom="0.39370078740157483" header="0.19685039370078741" footer="0.19685039370078741"/>
  <pageSetup paperSize="9" scale="76" orientation="landscape" r:id="rId1"/>
  <headerFooter>
    <oddHeader>&amp;LAgencija za osiguranje u BiH&amp;CStatistika tržišta osiguranja&amp;RGodišnje izvješće</oddHeader>
    <oddFooter>&amp;CU izvješće su uključeni podatci zaključno s 31.12.2016. godine.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U62"/>
  <sheetViews>
    <sheetView showGridLines="0" showRuler="0" view="pageLayout" zoomScaleNormal="100" workbookViewId="0">
      <selection activeCell="B2" sqref="B2:N2"/>
    </sheetView>
  </sheetViews>
  <sheetFormatPr defaultColWidth="10.42578125" defaultRowHeight="15.75" x14ac:dyDescent="0.25"/>
  <cols>
    <col min="1" max="1" width="3.5703125" style="5" customWidth="1"/>
    <col min="2" max="2" width="32.7109375" style="5" customWidth="1"/>
    <col min="3" max="3" width="18.140625" style="5" customWidth="1"/>
    <col min="4" max="4" width="7.85546875" style="5" customWidth="1"/>
    <col min="5" max="5" width="7.5703125" style="5" customWidth="1"/>
    <col min="6" max="6" width="18.140625" style="5" customWidth="1"/>
    <col min="7" max="7" width="7.85546875" style="5" customWidth="1"/>
    <col min="8" max="8" width="7.5703125" style="5" customWidth="1"/>
    <col min="9" max="9" width="18.140625" style="5" customWidth="1"/>
    <col min="10" max="10" width="7.85546875" style="5" customWidth="1"/>
    <col min="11" max="11" width="7.5703125" style="5" customWidth="1"/>
    <col min="12" max="12" width="18.140625" style="5" customWidth="1"/>
    <col min="13" max="13" width="7.85546875" style="5" customWidth="1"/>
    <col min="14" max="14" width="7.5703125" style="5" customWidth="1"/>
    <col min="15" max="15" width="8.42578125" style="5" bestFit="1" customWidth="1"/>
    <col min="16" max="16" width="7.28515625" style="5" bestFit="1" customWidth="1"/>
    <col min="17" max="17" width="4.5703125" style="5" bestFit="1" customWidth="1"/>
    <col min="18" max="18" width="13.42578125" style="5" customWidth="1"/>
    <col min="19" max="19" width="12.7109375" style="5" bestFit="1" customWidth="1"/>
    <col min="20" max="20" width="11.7109375" style="5" bestFit="1" customWidth="1"/>
    <col min="21" max="21" width="15.42578125" style="5" bestFit="1" customWidth="1"/>
    <col min="22" max="16384" width="10.42578125" style="5"/>
  </cols>
  <sheetData>
    <row r="1" spans="2:21" ht="15.75" customHeight="1" x14ac:dyDescent="0.25"/>
    <row r="2" spans="2:21" x14ac:dyDescent="0.25">
      <c r="B2" s="142" t="s">
        <v>28</v>
      </c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4"/>
    </row>
    <row r="3" spans="2:21" ht="16.5" thickBot="1" x14ac:dyDescent="0.3">
      <c r="B3" s="61"/>
      <c r="C3" s="62"/>
      <c r="D3" s="40"/>
    </row>
    <row r="4" spans="2:21" x14ac:dyDescent="0.25">
      <c r="B4" s="145" t="s">
        <v>56</v>
      </c>
      <c r="C4" s="147" t="s">
        <v>31</v>
      </c>
      <c r="D4" s="148"/>
      <c r="E4" s="149"/>
      <c r="F4" s="147" t="s">
        <v>32</v>
      </c>
      <c r="G4" s="148"/>
      <c r="H4" s="149"/>
      <c r="I4" s="129" t="s">
        <v>37</v>
      </c>
      <c r="J4" s="129"/>
      <c r="K4" s="129"/>
      <c r="L4" s="129" t="s">
        <v>46</v>
      </c>
      <c r="M4" s="129"/>
      <c r="N4" s="130"/>
    </row>
    <row r="5" spans="2:21" ht="42" customHeight="1" x14ac:dyDescent="0.25">
      <c r="B5" s="146"/>
      <c r="C5" s="13" t="s">
        <v>55</v>
      </c>
      <c r="D5" s="13" t="s">
        <v>2</v>
      </c>
      <c r="E5" s="14" t="s">
        <v>0</v>
      </c>
      <c r="F5" s="13" t="s">
        <v>55</v>
      </c>
      <c r="G5" s="13" t="s">
        <v>2</v>
      </c>
      <c r="H5" s="14" t="s">
        <v>0</v>
      </c>
      <c r="I5" s="13" t="s">
        <v>55</v>
      </c>
      <c r="J5" s="13" t="s">
        <v>2</v>
      </c>
      <c r="K5" s="14" t="s">
        <v>0</v>
      </c>
      <c r="L5" s="13" t="s">
        <v>55</v>
      </c>
      <c r="M5" s="13" t="s">
        <v>2</v>
      </c>
      <c r="N5" s="15" t="s">
        <v>0</v>
      </c>
    </row>
    <row r="6" spans="2:21" x14ac:dyDescent="0.25">
      <c r="B6" s="38" t="s">
        <v>11</v>
      </c>
      <c r="C6" s="41">
        <v>44700.226000000002</v>
      </c>
      <c r="D6" s="16">
        <v>10.461253566761876</v>
      </c>
      <c r="E6" s="18">
        <v>109.43782618808807</v>
      </c>
      <c r="F6" s="42">
        <v>48712.480000000003</v>
      </c>
      <c r="G6" s="76">
        <v>10.88224018883497</v>
      </c>
      <c r="H6" s="84">
        <v>118.42315152749497</v>
      </c>
      <c r="I6" s="42">
        <v>53376</v>
      </c>
      <c r="J6" s="76">
        <f t="shared" ref="J6:J26" si="0">I6/I$33*100</f>
        <v>11.301985512555293</v>
      </c>
      <c r="K6" s="84">
        <f t="shared" ref="K6:K8" si="1">J6^2</f>
        <v>127.73487652600971</v>
      </c>
      <c r="L6" s="42">
        <v>53870.54017</v>
      </c>
      <c r="M6" s="76">
        <f t="shared" ref="M6:M32" si="2">L6/L$33*100</f>
        <v>10.674233793696002</v>
      </c>
      <c r="N6" s="85">
        <f t="shared" ref="N6:N32" si="3">M6^2</f>
        <v>113.93926708248175</v>
      </c>
      <c r="Q6" s="97"/>
      <c r="R6" s="117"/>
      <c r="S6" s="98"/>
      <c r="T6" s="98"/>
      <c r="U6" s="99"/>
    </row>
    <row r="7" spans="2:21" x14ac:dyDescent="0.25">
      <c r="B7" s="38" t="s">
        <v>30</v>
      </c>
      <c r="C7" s="41">
        <v>61620.497689999997</v>
      </c>
      <c r="D7" s="16">
        <v>14.425784558034374</v>
      </c>
      <c r="E7" s="18">
        <v>208.103260114823</v>
      </c>
      <c r="F7" s="42">
        <v>61221.737000000001</v>
      </c>
      <c r="G7" s="76">
        <v>13.676775372793273</v>
      </c>
      <c r="H7" s="84">
        <v>187.05418459784457</v>
      </c>
      <c r="I7" s="42">
        <v>56588</v>
      </c>
      <c r="J7" s="76">
        <f t="shared" si="0"/>
        <v>11.982103495662448</v>
      </c>
      <c r="K7" s="84">
        <f>J7^2</f>
        <v>143.57080418076626</v>
      </c>
      <c r="L7" s="42">
        <v>51505.580663099994</v>
      </c>
      <c r="M7" s="76">
        <f t="shared" si="2"/>
        <v>10.205626450802995</v>
      </c>
      <c r="N7" s="85">
        <f>M7^2</f>
        <v>104.15481125332974</v>
      </c>
      <c r="Q7" s="97"/>
      <c r="R7" s="117"/>
      <c r="S7" s="98"/>
      <c r="T7" s="98"/>
      <c r="U7" s="99"/>
    </row>
    <row r="8" spans="2:21" x14ac:dyDescent="0.25">
      <c r="B8" s="38" t="s">
        <v>27</v>
      </c>
      <c r="C8" s="41">
        <v>41738.515090000001</v>
      </c>
      <c r="D8" s="16">
        <v>9.7728010352328454</v>
      </c>
      <c r="E8" s="18">
        <v>95.507640074248172</v>
      </c>
      <c r="F8" s="42">
        <v>40665.118999999999</v>
      </c>
      <c r="G8" s="76">
        <v>9.084480861281472</v>
      </c>
      <c r="H8" s="84">
        <v>82.527792518989358</v>
      </c>
      <c r="I8" s="42">
        <v>42081</v>
      </c>
      <c r="J8" s="76">
        <f t="shared" si="0"/>
        <v>8.9103502014733067</v>
      </c>
      <c r="K8" s="84">
        <f t="shared" si="1"/>
        <v>79.394340712895399</v>
      </c>
      <c r="L8" s="42">
        <v>44110.432220000002</v>
      </c>
      <c r="M8" s="76">
        <f t="shared" si="2"/>
        <v>8.7403071283749671</v>
      </c>
      <c r="N8" s="85">
        <f t="shared" si="3"/>
        <v>76.392968698322264</v>
      </c>
      <c r="Q8" s="97"/>
      <c r="R8" s="118"/>
      <c r="S8" s="98"/>
      <c r="T8" s="98"/>
      <c r="U8" s="99"/>
    </row>
    <row r="9" spans="2:21" x14ac:dyDescent="0.25">
      <c r="B9" s="38" t="s">
        <v>8</v>
      </c>
      <c r="C9" s="41">
        <v>34539.789290000001</v>
      </c>
      <c r="D9" s="16">
        <v>8.0833929990693143</v>
      </c>
      <c r="E9" s="18">
        <v>65.341242377402807</v>
      </c>
      <c r="F9" s="42">
        <v>36941.036999999997</v>
      </c>
      <c r="G9" s="76">
        <v>8.2525307161253032</v>
      </c>
      <c r="H9" s="84">
        <v>68.104263220591605</v>
      </c>
      <c r="I9" s="42">
        <v>35802</v>
      </c>
      <c r="J9" s="76">
        <f t="shared" si="0"/>
        <v>7.5808169462024981</v>
      </c>
      <c r="K9" s="84">
        <f>J9^2</f>
        <v>57.468785571830971</v>
      </c>
      <c r="L9" s="42">
        <v>38924.190780000004</v>
      </c>
      <c r="M9" s="76">
        <f t="shared" si="2"/>
        <v>7.712673964378153</v>
      </c>
      <c r="N9" s="85">
        <f>M9^2</f>
        <v>59.485339680796613</v>
      </c>
      <c r="Q9" s="97"/>
      <c r="R9" s="118"/>
      <c r="S9" s="98"/>
      <c r="T9" s="98"/>
      <c r="U9" s="99"/>
    </row>
    <row r="10" spans="2:21" x14ac:dyDescent="0.25">
      <c r="B10" s="38" t="s">
        <v>9</v>
      </c>
      <c r="C10" s="41">
        <v>27252.208649999997</v>
      </c>
      <c r="D10" s="19">
        <v>6.3778707727775537</v>
      </c>
      <c r="E10" s="18">
        <v>40.677235594250149</v>
      </c>
      <c r="F10" s="42">
        <v>26543.806</v>
      </c>
      <c r="G10" s="79">
        <v>5.9298165976735078</v>
      </c>
      <c r="H10" s="84">
        <v>35.162724882044216</v>
      </c>
      <c r="I10" s="42">
        <v>27922</v>
      </c>
      <c r="J10" s="79">
        <f t="shared" si="0"/>
        <v>5.9122834135485771</v>
      </c>
      <c r="K10" s="84">
        <f t="shared" ref="K10" si="4">J10^2</f>
        <v>34.955095162121616</v>
      </c>
      <c r="L10" s="42">
        <v>30011.268630000002</v>
      </c>
      <c r="M10" s="79">
        <f t="shared" si="2"/>
        <v>5.9466138039661454</v>
      </c>
      <c r="N10" s="85">
        <f t="shared" si="3"/>
        <v>35.362215733520706</v>
      </c>
      <c r="Q10" s="97"/>
      <c r="R10" s="118"/>
      <c r="S10" s="98"/>
      <c r="T10" s="98"/>
      <c r="U10" s="99"/>
    </row>
    <row r="11" spans="2:21" x14ac:dyDescent="0.25">
      <c r="B11" s="50" t="s">
        <v>48</v>
      </c>
      <c r="C11" s="41">
        <v>22252.877510000002</v>
      </c>
      <c r="D11" s="19">
        <v>5.2078706318442922</v>
      </c>
      <c r="E11" s="18">
        <v>27.121916518026268</v>
      </c>
      <c r="F11" s="41">
        <v>25662.91243</v>
      </c>
      <c r="G11" s="79">
        <v>5.733027285991156</v>
      </c>
      <c r="H11" s="84">
        <v>32.86760186191912</v>
      </c>
      <c r="I11" s="41">
        <v>29338</v>
      </c>
      <c r="J11" s="79">
        <f t="shared" si="0"/>
        <v>6.2121112666244596</v>
      </c>
      <c r="K11" s="84">
        <f>J11^2</f>
        <v>38.590326388922549</v>
      </c>
      <c r="L11" s="42">
        <v>27301.979629999994</v>
      </c>
      <c r="M11" s="79">
        <f t="shared" si="2"/>
        <v>5.4097789382041359</v>
      </c>
      <c r="N11" s="85">
        <f t="shared" ref="N11:N18" si="5">M11^2</f>
        <v>29.265708160237068</v>
      </c>
      <c r="Q11" s="97"/>
      <c r="R11" s="118"/>
      <c r="S11" s="98"/>
      <c r="T11" s="100"/>
      <c r="U11" s="99"/>
    </row>
    <row r="12" spans="2:21" x14ac:dyDescent="0.25">
      <c r="B12" s="39" t="s">
        <v>5</v>
      </c>
      <c r="C12" s="41">
        <v>24163.12268</v>
      </c>
      <c r="D12" s="19">
        <v>5.6549278592071275</v>
      </c>
      <c r="E12" s="18">
        <v>31.978209092836906</v>
      </c>
      <c r="F12" s="41">
        <v>22368.453000000001</v>
      </c>
      <c r="G12" s="79">
        <v>4.9970536954527089</v>
      </c>
      <c r="H12" s="84">
        <v>24.970545635237574</v>
      </c>
      <c r="I12" s="42">
        <v>23118</v>
      </c>
      <c r="J12" s="79">
        <f t="shared" si="0"/>
        <v>4.8950708385651458</v>
      </c>
      <c r="K12" s="84">
        <f t="shared" ref="K12" si="6">J12^2</f>
        <v>23.96171851457088</v>
      </c>
      <c r="L12" s="42">
        <v>26106.01107</v>
      </c>
      <c r="M12" s="79">
        <f t="shared" si="2"/>
        <v>5.1728025132590005</v>
      </c>
      <c r="N12" s="85">
        <f t="shared" si="5"/>
        <v>26.757885841178631</v>
      </c>
      <c r="Q12" s="97"/>
      <c r="R12" s="118"/>
      <c r="S12" s="98"/>
      <c r="T12" s="98"/>
      <c r="U12" s="99"/>
    </row>
    <row r="13" spans="2:21" x14ac:dyDescent="0.25">
      <c r="B13" s="38" t="s">
        <v>12</v>
      </c>
      <c r="C13" s="41">
        <v>23086.074800000002</v>
      </c>
      <c r="D13" s="19">
        <v>5.402864905963372</v>
      </c>
      <c r="E13" s="18">
        <v>29.190949192090596</v>
      </c>
      <c r="F13" s="41">
        <v>22317.208999999999</v>
      </c>
      <c r="G13" s="79">
        <v>4.9856059203397045</v>
      </c>
      <c r="H13" s="84">
        <v>24.856266392926312</v>
      </c>
      <c r="I13" s="42">
        <v>23264</v>
      </c>
      <c r="J13" s="79">
        <f t="shared" si="0"/>
        <v>4.9259852923427436</v>
      </c>
      <c r="K13" s="84">
        <f>J13^2</f>
        <v>24.265331100377026</v>
      </c>
      <c r="L13" s="42">
        <v>25543.803649999994</v>
      </c>
      <c r="M13" s="79">
        <f t="shared" si="2"/>
        <v>5.0614033436443497</v>
      </c>
      <c r="N13" s="85">
        <f t="shared" si="5"/>
        <v>25.617803807054205</v>
      </c>
      <c r="Q13" s="97"/>
      <c r="R13" s="118"/>
      <c r="S13" s="98"/>
      <c r="T13" s="98"/>
      <c r="U13" s="99"/>
    </row>
    <row r="14" spans="2:21" x14ac:dyDescent="0.25">
      <c r="B14" s="38" t="s">
        <v>13</v>
      </c>
      <c r="C14" s="41">
        <v>16908.24828</v>
      </c>
      <c r="D14" s="19">
        <v>3.9570599179262618</v>
      </c>
      <c r="E14" s="18">
        <v>15.658323194058594</v>
      </c>
      <c r="F14" s="41">
        <v>19076.537479999999</v>
      </c>
      <c r="G14" s="79">
        <v>4.2616484077319106</v>
      </c>
      <c r="H14" s="84">
        <v>18.16164715112393</v>
      </c>
      <c r="I14" s="41">
        <v>23297</v>
      </c>
      <c r="J14" s="79">
        <f t="shared" si="0"/>
        <v>4.9329728058678173</v>
      </c>
      <c r="K14" s="84">
        <f>J14^2</f>
        <v>24.334220703431406</v>
      </c>
      <c r="L14" s="42">
        <v>24413.42642</v>
      </c>
      <c r="M14" s="79">
        <f t="shared" si="2"/>
        <v>4.8374235804933985</v>
      </c>
      <c r="N14" s="85">
        <f t="shared" si="5"/>
        <v>23.40066689711357</v>
      </c>
      <c r="Q14" s="97"/>
      <c r="R14" s="118"/>
      <c r="S14" s="98"/>
      <c r="T14" s="100"/>
      <c r="U14" s="99"/>
    </row>
    <row r="15" spans="2:21" x14ac:dyDescent="0.25">
      <c r="B15" s="38" t="s">
        <v>10</v>
      </c>
      <c r="C15" s="41">
        <v>17249.30876</v>
      </c>
      <c r="D15" s="19">
        <v>4.0368787573854075</v>
      </c>
      <c r="E15" s="18">
        <v>16.296390101829552</v>
      </c>
      <c r="F15" s="41">
        <v>15999.611800000001</v>
      </c>
      <c r="G15" s="79">
        <v>3.5742712860383663</v>
      </c>
      <c r="H15" s="84">
        <v>12.775415226198357</v>
      </c>
      <c r="I15" s="41">
        <v>18013</v>
      </c>
      <c r="J15" s="79">
        <f t="shared" si="0"/>
        <v>3.8141236705196806</v>
      </c>
      <c r="K15" s="84">
        <f t="shared" ref="K15" si="7">J15^2</f>
        <v>14.547539374018521</v>
      </c>
      <c r="L15" s="42">
        <v>20696.764579999999</v>
      </c>
      <c r="M15" s="79">
        <f t="shared" si="2"/>
        <v>4.1009817834170503</v>
      </c>
      <c r="N15" s="85">
        <f t="shared" si="5"/>
        <v>16.81805158791849</v>
      </c>
      <c r="Q15" s="97"/>
      <c r="R15" s="118"/>
      <c r="S15" s="98"/>
      <c r="T15" s="98"/>
      <c r="U15" s="99"/>
    </row>
    <row r="16" spans="2:21" x14ac:dyDescent="0.25">
      <c r="B16" s="38" t="s">
        <v>17</v>
      </c>
      <c r="C16" s="41">
        <v>10800.29269</v>
      </c>
      <c r="D16" s="19">
        <v>2.5277389105895427</v>
      </c>
      <c r="E16" s="18">
        <v>6.3894640001084078</v>
      </c>
      <c r="F16" s="41">
        <v>12299.341</v>
      </c>
      <c r="G16" s="79">
        <v>2.7476405004710434</v>
      </c>
      <c r="H16" s="84">
        <v>7.5495283198287657</v>
      </c>
      <c r="I16" s="42">
        <v>16717</v>
      </c>
      <c r="J16" s="79">
        <f t="shared" si="0"/>
        <v>3.5397049575349748</v>
      </c>
      <c r="K16" s="84">
        <f>J16^2</f>
        <v>12.529511186397677</v>
      </c>
      <c r="L16" s="42">
        <v>19567.035139999993</v>
      </c>
      <c r="M16" s="79">
        <f t="shared" si="2"/>
        <v>3.8771303772843742</v>
      </c>
      <c r="N16" s="85">
        <f t="shared" si="5"/>
        <v>15.032139962461274</v>
      </c>
      <c r="Q16" s="97"/>
      <c r="R16" s="119"/>
      <c r="S16" s="97"/>
      <c r="T16" s="97"/>
      <c r="U16" s="97"/>
    </row>
    <row r="17" spans="2:21" x14ac:dyDescent="0.25">
      <c r="B17" s="38" t="s">
        <v>14</v>
      </c>
      <c r="C17" s="41">
        <v>16610.46746</v>
      </c>
      <c r="D17" s="19">
        <v>3.8961335505262915</v>
      </c>
      <c r="E17" s="18">
        <v>15.179856643536606</v>
      </c>
      <c r="F17" s="41">
        <v>17312.317999999999</v>
      </c>
      <c r="G17" s="79">
        <v>3.8675264059947478</v>
      </c>
      <c r="H17" s="84">
        <v>14.957760501066652</v>
      </c>
      <c r="I17" s="42">
        <v>19242</v>
      </c>
      <c r="J17" s="79">
        <f t="shared" si="0"/>
        <v>4.0743556136201464</v>
      </c>
      <c r="K17" s="84">
        <f>J17^2</f>
        <v>16.600373666237999</v>
      </c>
      <c r="L17" s="42">
        <v>19456.664299999997</v>
      </c>
      <c r="M17" s="79">
        <f t="shared" si="2"/>
        <v>3.8552608332543947</v>
      </c>
      <c r="N17" s="85">
        <f t="shared" si="5"/>
        <v>14.86303609242537</v>
      </c>
      <c r="Q17" s="97"/>
      <c r="R17" s="118"/>
      <c r="S17" s="98"/>
      <c r="T17" s="98"/>
      <c r="U17" s="99"/>
    </row>
    <row r="18" spans="2:21" x14ac:dyDescent="0.25">
      <c r="B18" s="38" t="s">
        <v>15</v>
      </c>
      <c r="C18" s="41">
        <v>13259.36598</v>
      </c>
      <c r="D18" s="19">
        <v>3.1031071219030544</v>
      </c>
      <c r="E18" s="18">
        <v>9.6292738100054578</v>
      </c>
      <c r="F18" s="41">
        <v>14017.231099999999</v>
      </c>
      <c r="G18" s="79">
        <v>3.1314126403050588</v>
      </c>
      <c r="H18" s="84">
        <v>9.8057451238622999</v>
      </c>
      <c r="I18" s="41">
        <v>15445</v>
      </c>
      <c r="J18" s="79">
        <f t="shared" si="0"/>
        <v>3.270368072568504</v>
      </c>
      <c r="K18" s="84">
        <f>J18^2</f>
        <v>10.695307330075432</v>
      </c>
      <c r="L18" s="42">
        <v>16262.33267</v>
      </c>
      <c r="M18" s="79">
        <f t="shared" si="2"/>
        <v>3.222316694851151</v>
      </c>
      <c r="N18" s="85">
        <f t="shared" si="5"/>
        <v>10.383324881916446</v>
      </c>
      <c r="Q18" s="97"/>
      <c r="R18" s="119"/>
      <c r="S18" s="97"/>
      <c r="T18" s="97"/>
      <c r="U18" s="101"/>
    </row>
    <row r="19" spans="2:21" x14ac:dyDescent="0.25">
      <c r="B19" s="38" t="s">
        <v>22</v>
      </c>
      <c r="C19" s="41">
        <v>14049.27666</v>
      </c>
      <c r="D19" s="19">
        <v>3.2879709728950672</v>
      </c>
      <c r="E19" s="18">
        <v>10.810753118600536</v>
      </c>
      <c r="F19" s="41">
        <v>14004.945760000001</v>
      </c>
      <c r="G19" s="79">
        <v>3.1286681275912436</v>
      </c>
      <c r="H19" s="84">
        <v>9.7885642526052976</v>
      </c>
      <c r="I19" s="41">
        <v>15163</v>
      </c>
      <c r="J19" s="79">
        <f t="shared" si="0"/>
        <v>3.2106565933542393</v>
      </c>
      <c r="K19" s="84">
        <f t="shared" ref="K19" si="8">J19^2</f>
        <v>10.308315760449048</v>
      </c>
      <c r="L19" s="42">
        <v>15265.874440000001</v>
      </c>
      <c r="M19" s="79">
        <f t="shared" si="2"/>
        <v>3.0248724502026478</v>
      </c>
      <c r="N19" s="85">
        <f t="shared" si="3"/>
        <v>9.1498533399949711</v>
      </c>
      <c r="Q19" s="97"/>
      <c r="R19" s="119"/>
      <c r="S19" s="97"/>
      <c r="T19" s="97"/>
      <c r="U19" s="97"/>
    </row>
    <row r="20" spans="2:21" x14ac:dyDescent="0.25">
      <c r="B20" s="38" t="s">
        <v>49</v>
      </c>
      <c r="C20" s="41">
        <v>15192.779119999999</v>
      </c>
      <c r="D20" s="19">
        <v>3.5555863802148417</v>
      </c>
      <c r="E20" s="18">
        <v>12.642194507169281</v>
      </c>
      <c r="F20" s="41">
        <v>15356.845369999999</v>
      </c>
      <c r="G20" s="79">
        <v>3.4306789524807235</v>
      </c>
      <c r="H20" s="84">
        <v>11.769558074994235</v>
      </c>
      <c r="I20" s="41">
        <v>9502</v>
      </c>
      <c r="J20" s="79">
        <f t="shared" si="0"/>
        <v>2.0119804095529896</v>
      </c>
      <c r="K20" s="84">
        <f>J20^2</f>
        <v>4.0480651684250155</v>
      </c>
      <c r="L20" s="42">
        <v>13396.15432</v>
      </c>
      <c r="M20" s="79">
        <f t="shared" si="2"/>
        <v>2.6543948268731588</v>
      </c>
      <c r="N20" s="85">
        <f>M20^2</f>
        <v>7.0458118969309869</v>
      </c>
      <c r="Q20" s="97"/>
      <c r="R20" s="118"/>
      <c r="S20" s="98"/>
      <c r="T20" s="98"/>
      <c r="U20" s="99"/>
    </row>
    <row r="21" spans="2:21" x14ac:dyDescent="0.25">
      <c r="B21" s="38" t="s">
        <v>18</v>
      </c>
      <c r="C21" s="41">
        <v>8912.4978200000005</v>
      </c>
      <c r="D21" s="19">
        <v>2.0858037632344959</v>
      </c>
      <c r="E21" s="18">
        <v>4.350577338723185</v>
      </c>
      <c r="F21" s="41">
        <v>11088.075999999999</v>
      </c>
      <c r="G21" s="79">
        <v>2.4770470783679355</v>
      </c>
      <c r="H21" s="84">
        <v>6.1357622284511253</v>
      </c>
      <c r="I21" s="42">
        <v>12468</v>
      </c>
      <c r="J21" s="79">
        <f t="shared" si="0"/>
        <v>2.6400096554732344</v>
      </c>
      <c r="K21" s="84">
        <f>J21^2</f>
        <v>6.9696509809919061</v>
      </c>
      <c r="L21" s="42">
        <v>13297.679729999998</v>
      </c>
      <c r="M21" s="79">
        <f t="shared" si="2"/>
        <v>2.6348824775801822</v>
      </c>
      <c r="N21" s="85">
        <f>M21^2</f>
        <v>6.9426056706590797</v>
      </c>
      <c r="Q21" s="97"/>
      <c r="R21" s="119"/>
      <c r="S21" s="97"/>
      <c r="T21" s="97"/>
      <c r="U21" s="97"/>
    </row>
    <row r="22" spans="2:21" x14ac:dyDescent="0.25">
      <c r="B22" s="38" t="s">
        <v>20</v>
      </c>
      <c r="C22" s="41">
        <v>5944.0646100000004</v>
      </c>
      <c r="D22" s="19">
        <v>1.3910973761614884</v>
      </c>
      <c r="E22" s="18">
        <v>1.9351519099633776</v>
      </c>
      <c r="F22" s="41">
        <v>7544.8639000000003</v>
      </c>
      <c r="G22" s="79">
        <v>1.6855027941888843</v>
      </c>
      <c r="H22" s="84">
        <v>2.8409196692185366</v>
      </c>
      <c r="I22" s="41">
        <v>8960</v>
      </c>
      <c r="J22" s="79">
        <f t="shared" si="0"/>
        <v>1.8972157934745093</v>
      </c>
      <c r="K22" s="84">
        <f>J22^2</f>
        <v>3.5994277670091122</v>
      </c>
      <c r="L22" s="42">
        <v>12134.005739999999</v>
      </c>
      <c r="M22" s="79">
        <f t="shared" si="2"/>
        <v>2.4043050935460717</v>
      </c>
      <c r="N22" s="85">
        <f>M22^2</f>
        <v>5.7806829828515847</v>
      </c>
      <c r="R22" s="120"/>
    </row>
    <row r="23" spans="2:21" x14ac:dyDescent="0.25">
      <c r="B23" s="38" t="s">
        <v>16</v>
      </c>
      <c r="C23" s="41">
        <v>8118.3396399999992</v>
      </c>
      <c r="D23" s="19">
        <v>1.899945864146958</v>
      </c>
      <c r="E23" s="18">
        <v>3.609794286689131</v>
      </c>
      <c r="F23" s="41">
        <v>9300.4769299999989</v>
      </c>
      <c r="G23" s="79">
        <v>2.0777021375831914</v>
      </c>
      <c r="H23" s="84">
        <v>4.3168461725177627</v>
      </c>
      <c r="I23" s="41">
        <v>9830</v>
      </c>
      <c r="J23" s="79">
        <f t="shared" si="0"/>
        <v>2.0814320591355386</v>
      </c>
      <c r="K23" s="84">
        <f t="shared" ref="K23" si="9">J23^2</f>
        <v>4.3323594167972086</v>
      </c>
      <c r="L23" s="42">
        <v>9833.3497199999965</v>
      </c>
      <c r="M23" s="79">
        <f t="shared" si="2"/>
        <v>1.9484392314467316</v>
      </c>
      <c r="N23" s="85">
        <f t="shared" si="3"/>
        <v>3.7964154386407301</v>
      </c>
      <c r="Q23" s="97"/>
      <c r="R23" s="119"/>
      <c r="S23" s="97"/>
      <c r="T23" s="97"/>
      <c r="U23" s="97"/>
    </row>
    <row r="24" spans="2:21" x14ac:dyDescent="0.25">
      <c r="B24" s="38" t="s">
        <v>6</v>
      </c>
      <c r="C24" s="41">
        <v>5858.04349000002</v>
      </c>
      <c r="D24" s="19">
        <v>1.3709657386074265</v>
      </c>
      <c r="E24" s="18">
        <v>1.8795470564354066</v>
      </c>
      <c r="F24" s="41">
        <v>6945.9441100000004</v>
      </c>
      <c r="G24" s="79">
        <v>1.5517056849342006</v>
      </c>
      <c r="H24" s="84">
        <v>2.4077905326571165</v>
      </c>
      <c r="I24" s="42">
        <v>7945</v>
      </c>
      <c r="J24" s="79">
        <f t="shared" si="0"/>
        <v>1.682296816869975</v>
      </c>
      <c r="K24" s="84">
        <f t="shared" ref="K24:K25" si="10">J24^2</f>
        <v>2.8301225800508503</v>
      </c>
      <c r="L24" s="42">
        <v>8827.2283599999955</v>
      </c>
      <c r="M24" s="79">
        <f t="shared" si="2"/>
        <v>1.7490802759289226</v>
      </c>
      <c r="N24" s="85">
        <f t="shared" si="3"/>
        <v>3.0592818116435958</v>
      </c>
      <c r="R24" s="120"/>
    </row>
    <row r="25" spans="2:21" x14ac:dyDescent="0.25">
      <c r="B25" s="38" t="s">
        <v>21</v>
      </c>
      <c r="C25" s="41">
        <v>5013.2154900000005</v>
      </c>
      <c r="D25" s="19">
        <v>1.1732495138997372</v>
      </c>
      <c r="E25" s="18">
        <v>1.3765144218659697</v>
      </c>
      <c r="F25" s="41">
        <v>6514.2747900000004</v>
      </c>
      <c r="G25" s="79">
        <v>1.4552718917380614</v>
      </c>
      <c r="H25" s="84">
        <v>2.1178162788828758</v>
      </c>
      <c r="I25" s="41">
        <v>7727</v>
      </c>
      <c r="J25" s="79">
        <f t="shared" si="0"/>
        <v>1.6361368790376714</v>
      </c>
      <c r="K25" s="84">
        <f t="shared" si="10"/>
        <v>2.6769438869471318</v>
      </c>
      <c r="L25" s="42">
        <v>8665.1027299999987</v>
      </c>
      <c r="M25" s="79">
        <f t="shared" si="2"/>
        <v>1.7169557256068162</v>
      </c>
      <c r="N25" s="85">
        <f t="shared" si="3"/>
        <v>2.9479369636940289</v>
      </c>
      <c r="R25" s="120"/>
    </row>
    <row r="26" spans="2:21" x14ac:dyDescent="0.25">
      <c r="B26" s="38" t="s">
        <v>42</v>
      </c>
      <c r="C26" s="41" t="s">
        <v>33</v>
      </c>
      <c r="D26" s="19" t="s">
        <v>33</v>
      </c>
      <c r="E26" s="18" t="s">
        <v>33</v>
      </c>
      <c r="F26" s="41">
        <v>3346.5571099999997</v>
      </c>
      <c r="G26" s="79">
        <v>0.74761207552301601</v>
      </c>
      <c r="H26" s="84">
        <v>0.55892381546783176</v>
      </c>
      <c r="I26" s="41">
        <v>5759</v>
      </c>
      <c r="J26" s="79">
        <f t="shared" si="0"/>
        <v>1.2194269815423771</v>
      </c>
      <c r="K26" s="84">
        <f>J26^2</f>
        <v>1.4870021633135528</v>
      </c>
      <c r="L26" s="42">
        <v>7490.3024200000009</v>
      </c>
      <c r="M26" s="79">
        <f t="shared" si="2"/>
        <v>1.4841737054103676</v>
      </c>
      <c r="N26" s="85">
        <f>M26^2</f>
        <v>2.2027715878315406</v>
      </c>
      <c r="R26" s="120"/>
    </row>
    <row r="27" spans="2:21" x14ac:dyDescent="0.25">
      <c r="B27" s="38" t="s">
        <v>50</v>
      </c>
      <c r="C27" s="104" t="s">
        <v>33</v>
      </c>
      <c r="D27" s="104" t="s">
        <v>33</v>
      </c>
      <c r="E27" s="104" t="s">
        <v>33</v>
      </c>
      <c r="F27" s="104" t="s">
        <v>33</v>
      </c>
      <c r="G27" s="104" t="s">
        <v>33</v>
      </c>
      <c r="H27" s="104" t="s">
        <v>33</v>
      </c>
      <c r="I27" s="108" t="s">
        <v>33</v>
      </c>
      <c r="J27" s="104" t="s">
        <v>33</v>
      </c>
      <c r="K27" s="104" t="s">
        <v>33</v>
      </c>
      <c r="L27" s="42">
        <v>6124.4930900000036</v>
      </c>
      <c r="M27" s="79">
        <f t="shared" si="2"/>
        <v>1.2135440057633209</v>
      </c>
      <c r="N27" s="85">
        <f>M27^2</f>
        <v>1.4726890539240871</v>
      </c>
      <c r="R27" s="120"/>
    </row>
    <row r="28" spans="2:21" x14ac:dyDescent="0.25">
      <c r="B28" s="38" t="s">
        <v>51</v>
      </c>
      <c r="C28" s="104" t="s">
        <v>33</v>
      </c>
      <c r="D28" s="104" t="s">
        <v>33</v>
      </c>
      <c r="E28" s="104" t="s">
        <v>33</v>
      </c>
      <c r="F28" s="104" t="s">
        <v>33</v>
      </c>
      <c r="G28" s="104" t="s">
        <v>33</v>
      </c>
      <c r="H28" s="104" t="s">
        <v>33</v>
      </c>
      <c r="I28" s="108" t="s">
        <v>33</v>
      </c>
      <c r="J28" s="104" t="s">
        <v>33</v>
      </c>
      <c r="K28" s="104" t="s">
        <v>33</v>
      </c>
      <c r="L28" s="42">
        <v>5805.3646699999999</v>
      </c>
      <c r="M28" s="79">
        <f t="shared" si="2"/>
        <v>1.1503099755393236</v>
      </c>
      <c r="N28" s="85">
        <f>M28^2</f>
        <v>1.3232130398252793</v>
      </c>
      <c r="R28" s="120"/>
    </row>
    <row r="29" spans="2:21" x14ac:dyDescent="0.25">
      <c r="B29" s="38" t="s">
        <v>19</v>
      </c>
      <c r="C29" s="41">
        <v>9127.2720100000024</v>
      </c>
      <c r="D29" s="19">
        <v>2.1266515456437367</v>
      </c>
      <c r="E29" s="18">
        <v>4.5226467965888943</v>
      </c>
      <c r="F29" s="41">
        <v>9710.2307400000009</v>
      </c>
      <c r="G29" s="79">
        <v>2.1692400633613547</v>
      </c>
      <c r="H29" s="84">
        <v>4.7056024524919744</v>
      </c>
      <c r="I29" s="41">
        <v>9971</v>
      </c>
      <c r="J29" s="79">
        <f>I29/I$33*100</f>
        <v>2.111287798742671</v>
      </c>
      <c r="K29" s="84">
        <f>J29^2</f>
        <v>4.4575361691196731</v>
      </c>
      <c r="L29" s="42">
        <v>4159.5113700000002</v>
      </c>
      <c r="M29" s="79">
        <f t="shared" si="2"/>
        <v>0.8241906743612436</v>
      </c>
      <c r="N29" s="85">
        <f>M29^2</f>
        <v>0.67929026770404144</v>
      </c>
      <c r="Q29" s="97"/>
      <c r="R29" s="119"/>
      <c r="S29" s="97"/>
      <c r="T29" s="97"/>
      <c r="U29" s="97"/>
    </row>
    <row r="30" spans="2:21" x14ac:dyDescent="0.25">
      <c r="B30" s="38" t="s">
        <v>52</v>
      </c>
      <c r="C30" s="104" t="s">
        <v>33</v>
      </c>
      <c r="D30" s="104" t="s">
        <v>33</v>
      </c>
      <c r="E30" s="104" t="s">
        <v>33</v>
      </c>
      <c r="F30" s="104" t="s">
        <v>33</v>
      </c>
      <c r="G30" s="104" t="s">
        <v>33</v>
      </c>
      <c r="H30" s="104" t="s">
        <v>33</v>
      </c>
      <c r="I30" s="108" t="s">
        <v>33</v>
      </c>
      <c r="J30" s="104" t="s">
        <v>33</v>
      </c>
      <c r="K30" s="104" t="s">
        <v>33</v>
      </c>
      <c r="L30" s="42">
        <v>1086.5477599999999</v>
      </c>
      <c r="M30" s="79">
        <f t="shared" si="2"/>
        <v>0.21529512757170288</v>
      </c>
      <c r="N30" s="85">
        <f>M30^2</f>
        <v>4.6351991956115821E-2</v>
      </c>
      <c r="R30" s="120"/>
    </row>
    <row r="31" spans="2:21" x14ac:dyDescent="0.25">
      <c r="B31" s="38" t="s">
        <v>4</v>
      </c>
      <c r="C31" s="41">
        <v>845.18866012300009</v>
      </c>
      <c r="D31" s="19">
        <v>0.19780063047776147</v>
      </c>
      <c r="E31" s="18">
        <v>3.9125089417399943E-2</v>
      </c>
      <c r="F31" s="41">
        <v>669.79200000000003</v>
      </c>
      <c r="G31" s="79">
        <v>0.14962977496855329</v>
      </c>
      <c r="H31" s="84">
        <v>2.2389069557139894E-2</v>
      </c>
      <c r="I31" s="42">
        <v>719</v>
      </c>
      <c r="J31" s="79">
        <f>I31/I$33*100</f>
        <v>0.15224309771296565</v>
      </c>
      <c r="K31" s="84">
        <f t="shared" ref="K31:K32" si="11">J31^2</f>
        <v>2.3177960801239607E-2</v>
      </c>
      <c r="L31" s="42">
        <v>805.68768000000057</v>
      </c>
      <c r="M31" s="79">
        <f t="shared" si="2"/>
        <v>0.15964381708223249</v>
      </c>
      <c r="N31" s="85">
        <f t="shared" si="3"/>
        <v>2.5486148332585307E-2</v>
      </c>
      <c r="R31" s="120"/>
    </row>
    <row r="32" spans="2:21" x14ac:dyDescent="0.25">
      <c r="B32" s="38" t="s">
        <v>7</v>
      </c>
      <c r="C32" s="41">
        <v>13.8598</v>
      </c>
      <c r="D32" s="19">
        <v>3.2436274971989233E-3</v>
      </c>
      <c r="E32" s="18">
        <v>1.0521119340584952E-5</v>
      </c>
      <c r="F32" s="41">
        <v>13.033010000000001</v>
      </c>
      <c r="G32" s="79">
        <v>2.9115402295980014E-3</v>
      </c>
      <c r="H32" s="84">
        <v>8.477066508567583E-6</v>
      </c>
      <c r="I32" s="41">
        <v>24</v>
      </c>
      <c r="J32" s="79">
        <f>I32/I$33*100</f>
        <v>5.0818280182352935E-3</v>
      </c>
      <c r="K32" s="84">
        <f t="shared" si="11"/>
        <v>2.582497600692125E-5</v>
      </c>
      <c r="L32" s="42">
        <v>16.9542</v>
      </c>
      <c r="M32" s="79">
        <f t="shared" si="2"/>
        <v>3.3594074611834504E-3</v>
      </c>
      <c r="N32" s="85">
        <f t="shared" si="3"/>
        <v>1.1285618490255036E-5</v>
      </c>
      <c r="R32" s="120"/>
    </row>
    <row r="33" spans="2:14" ht="16.5" thickBot="1" x14ac:dyDescent="0.3">
      <c r="B33" s="17" t="s">
        <v>3</v>
      </c>
      <c r="C33" s="20">
        <f>SUM(C6:C32)</f>
        <v>427255.53218012291</v>
      </c>
      <c r="D33" s="20">
        <f t="shared" ref="D33:F33" si="12">SUM(D6:D32)</f>
        <v>100.00000000000001</v>
      </c>
      <c r="E33" s="20">
        <f t="shared" si="12"/>
        <v>711.67790194787699</v>
      </c>
      <c r="F33" s="20">
        <f t="shared" si="12"/>
        <v>447632.83253000001</v>
      </c>
      <c r="G33" s="20">
        <f t="shared" ref="G33" si="13">SUM(G6:G32)</f>
        <v>100</v>
      </c>
      <c r="H33" s="20">
        <f t="shared" ref="H33" si="14">SUM(H6:H32)</f>
        <v>681.88080798303815</v>
      </c>
      <c r="I33" s="81">
        <f t="shared" ref="I33:M33" si="15">SUM(I6:I32)</f>
        <v>472271</v>
      </c>
      <c r="J33" s="82">
        <f t="shared" si="15"/>
        <v>100.00000000000001</v>
      </c>
      <c r="K33" s="82">
        <f t="shared" si="15"/>
        <v>649.38085809653649</v>
      </c>
      <c r="L33" s="81">
        <f t="shared" si="15"/>
        <v>504678.28615309985</v>
      </c>
      <c r="M33" s="82">
        <f t="shared" si="15"/>
        <v>100.00000000000003</v>
      </c>
      <c r="N33" s="86">
        <f>SUM(N6:N32)</f>
        <v>595.94562115836311</v>
      </c>
    </row>
    <row r="35" spans="2:14" ht="16.5" thickBot="1" x14ac:dyDescent="0.3">
      <c r="B35" s="6"/>
      <c r="C35" s="94"/>
      <c r="D35" s="94"/>
      <c r="E35" s="94"/>
      <c r="F35" s="94"/>
      <c r="G35" s="94"/>
      <c r="H35" s="94"/>
      <c r="I35" s="94"/>
      <c r="J35" s="94"/>
      <c r="K35" s="94"/>
      <c r="L35" s="95"/>
      <c r="M35" s="94"/>
      <c r="N35" s="94"/>
    </row>
    <row r="36" spans="2:14" x14ac:dyDescent="0.25">
      <c r="B36" s="131"/>
      <c r="C36" s="132"/>
      <c r="D36" s="26" t="s">
        <v>31</v>
      </c>
      <c r="E36" s="26" t="s">
        <v>32</v>
      </c>
      <c r="F36" s="71" t="s">
        <v>37</v>
      </c>
      <c r="G36" s="72" t="s">
        <v>46</v>
      </c>
      <c r="I36" s="28" t="s">
        <v>47</v>
      </c>
      <c r="L36" s="27"/>
    </row>
    <row r="37" spans="2:14" x14ac:dyDescent="0.25">
      <c r="B37" s="150" t="s">
        <v>26</v>
      </c>
      <c r="C37" s="151"/>
      <c r="D37" s="111">
        <f>(D7+D6+D8+D9)/100</f>
        <v>0.4274323215909841</v>
      </c>
      <c r="E37" s="111">
        <f>(G7+G6+G8+G9)/100</f>
        <v>0.41896027139035014</v>
      </c>
      <c r="F37" s="111">
        <f>(J6+J7+J8+J9)/100</f>
        <v>0.39775256155893546</v>
      </c>
      <c r="G37" s="59">
        <f>SUM(M6:M9)/100</f>
        <v>0.37332841337252121</v>
      </c>
      <c r="I37" s="28" t="s">
        <v>34</v>
      </c>
    </row>
    <row r="38" spans="2:14" ht="16.5" thickBot="1" x14ac:dyDescent="0.3">
      <c r="B38" s="133" t="s">
        <v>0</v>
      </c>
      <c r="C38" s="134"/>
      <c r="D38" s="109">
        <v>711.67790194787699</v>
      </c>
      <c r="E38" s="109">
        <v>681.88080798303815</v>
      </c>
      <c r="F38" s="109">
        <f>K33</f>
        <v>649.38085809653649</v>
      </c>
      <c r="G38" s="60">
        <f>N33</f>
        <v>595.94562115836311</v>
      </c>
    </row>
    <row r="39" spans="2:14" x14ac:dyDescent="0.25">
      <c r="I39" s="28" t="s">
        <v>57</v>
      </c>
    </row>
    <row r="40" spans="2:14" x14ac:dyDescent="0.25">
      <c r="I40" s="28" t="s">
        <v>43</v>
      </c>
      <c r="L40" s="48"/>
      <c r="M40" s="40"/>
      <c r="N40" s="40"/>
    </row>
    <row r="41" spans="2:14" x14ac:dyDescent="0.25">
      <c r="L41" s="52"/>
    </row>
    <row r="42" spans="2:14" x14ac:dyDescent="0.25">
      <c r="C42" s="7"/>
      <c r="F42" s="8"/>
      <c r="I42" s="28" t="s">
        <v>59</v>
      </c>
    </row>
    <row r="43" spans="2:14" x14ac:dyDescent="0.25">
      <c r="C43" s="7"/>
      <c r="F43" s="8"/>
      <c r="I43" s="28" t="s">
        <v>44</v>
      </c>
    </row>
    <row r="44" spans="2:14" x14ac:dyDescent="0.25">
      <c r="F44" s="8"/>
    </row>
    <row r="45" spans="2:14" x14ac:dyDescent="0.25">
      <c r="F45" s="8"/>
      <c r="I45" s="28" t="s">
        <v>60</v>
      </c>
    </row>
    <row r="46" spans="2:14" x14ac:dyDescent="0.25">
      <c r="F46" s="8"/>
      <c r="I46" s="28" t="s">
        <v>45</v>
      </c>
      <c r="L46" s="7"/>
    </row>
    <row r="47" spans="2:14" x14ac:dyDescent="0.25">
      <c r="F47" s="8"/>
      <c r="L47" s="7"/>
    </row>
    <row r="48" spans="2:14" x14ac:dyDescent="0.25">
      <c r="F48" s="9"/>
      <c r="I48" s="28" t="s">
        <v>58</v>
      </c>
    </row>
    <row r="49" spans="9:10" x14ac:dyDescent="0.25">
      <c r="I49" s="28" t="s">
        <v>61</v>
      </c>
    </row>
    <row r="62" spans="9:10" x14ac:dyDescent="0.25">
      <c r="I62" s="51"/>
      <c r="J62" s="8"/>
    </row>
  </sheetData>
  <mergeCells count="9">
    <mergeCell ref="B2:N2"/>
    <mergeCell ref="L4:N4"/>
    <mergeCell ref="B36:C36"/>
    <mergeCell ref="B38:C38"/>
    <mergeCell ref="B4:B5"/>
    <mergeCell ref="C4:E4"/>
    <mergeCell ref="F4:H4"/>
    <mergeCell ref="I4:K4"/>
    <mergeCell ref="B37:C37"/>
  </mergeCells>
  <phoneticPr fontId="24" type="noConversion"/>
  <pageMargins left="0.39370078740157483" right="0.39370078740157483" top="0.39370078740157483" bottom="0.39370078740157483" header="0.19685039370078741" footer="0.19685039370078741"/>
  <pageSetup paperSize="9" scale="58" orientation="landscape" horizontalDpi="4294967293" r:id="rId1"/>
  <headerFooter>
    <oddHeader>&amp;LAgencija za osiguranje u BiH&amp;CStatistika tržišta osiguranja&amp;R Godišnje izvješće</oddHeader>
    <oddFooter>&amp;CU izvješće su uključeni podatci zaključno s 31.12.2016. godine.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N49"/>
  <sheetViews>
    <sheetView showGridLines="0" showRuler="0" view="pageLayout" zoomScaleNormal="100" workbookViewId="0">
      <selection activeCell="B2" sqref="B2:N2"/>
    </sheetView>
  </sheetViews>
  <sheetFormatPr defaultColWidth="10.42578125" defaultRowHeight="15.75" x14ac:dyDescent="0.25"/>
  <cols>
    <col min="1" max="1" width="3.5703125" style="5" customWidth="1"/>
    <col min="2" max="2" width="32.7109375" style="5" customWidth="1"/>
    <col min="3" max="3" width="18.140625" style="5" customWidth="1"/>
    <col min="4" max="4" width="7.85546875" style="5" customWidth="1"/>
    <col min="5" max="5" width="7.5703125" style="5" customWidth="1"/>
    <col min="6" max="6" width="18.140625" style="5" customWidth="1"/>
    <col min="7" max="7" width="7.85546875" style="5" customWidth="1"/>
    <col min="8" max="8" width="7.5703125" style="5" customWidth="1"/>
    <col min="9" max="9" width="18.140625" style="5" customWidth="1"/>
    <col min="10" max="10" width="7.85546875" style="5" customWidth="1"/>
    <col min="11" max="11" width="7.5703125" style="5" customWidth="1"/>
    <col min="12" max="12" width="18.140625" style="5" customWidth="1"/>
    <col min="13" max="13" width="7.85546875" style="5" customWidth="1"/>
    <col min="14" max="14" width="7.5703125" style="5" customWidth="1"/>
    <col min="15" max="16384" width="10.42578125" style="5"/>
  </cols>
  <sheetData>
    <row r="2" spans="2:14" x14ac:dyDescent="0.25">
      <c r="B2" s="142" t="s">
        <v>29</v>
      </c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4"/>
    </row>
    <row r="3" spans="2:14" ht="16.5" thickBot="1" x14ac:dyDescent="0.3">
      <c r="B3" s="30"/>
    </row>
    <row r="4" spans="2:14" x14ac:dyDescent="0.25">
      <c r="B4" s="145" t="s">
        <v>56</v>
      </c>
      <c r="C4" s="147" t="s">
        <v>31</v>
      </c>
      <c r="D4" s="148"/>
      <c r="E4" s="149"/>
      <c r="F4" s="147" t="s">
        <v>32</v>
      </c>
      <c r="G4" s="148"/>
      <c r="H4" s="149"/>
      <c r="I4" s="129" t="s">
        <v>37</v>
      </c>
      <c r="J4" s="129"/>
      <c r="K4" s="129"/>
      <c r="L4" s="129" t="s">
        <v>46</v>
      </c>
      <c r="M4" s="129"/>
      <c r="N4" s="130"/>
    </row>
    <row r="5" spans="2:14" ht="42" customHeight="1" x14ac:dyDescent="0.25">
      <c r="B5" s="146"/>
      <c r="C5" s="13" t="s">
        <v>55</v>
      </c>
      <c r="D5" s="13" t="s">
        <v>2</v>
      </c>
      <c r="E5" s="14" t="s">
        <v>0</v>
      </c>
      <c r="F5" s="13" t="s">
        <v>55</v>
      </c>
      <c r="G5" s="13" t="s">
        <v>2</v>
      </c>
      <c r="H5" s="14" t="s">
        <v>0</v>
      </c>
      <c r="I5" s="73" t="s">
        <v>55</v>
      </c>
      <c r="J5" s="73" t="s">
        <v>2</v>
      </c>
      <c r="K5" s="74" t="s">
        <v>0</v>
      </c>
      <c r="L5" s="73" t="s">
        <v>55</v>
      </c>
      <c r="M5" s="73" t="s">
        <v>2</v>
      </c>
      <c r="N5" s="75" t="s">
        <v>0</v>
      </c>
    </row>
    <row r="6" spans="2:14" x14ac:dyDescent="0.25">
      <c r="B6" s="43" t="s">
        <v>5</v>
      </c>
      <c r="C6" s="47">
        <v>48172.323579999997</v>
      </c>
      <c r="D6" s="87">
        <v>9.1396359459773659</v>
      </c>
      <c r="E6" s="22">
        <v>83.532945225001583</v>
      </c>
      <c r="F6" s="46">
        <v>49598.451484999998</v>
      </c>
      <c r="G6" s="21">
        <v>8.8236066055852405</v>
      </c>
      <c r="H6" s="22">
        <v>77.856033530127505</v>
      </c>
      <c r="I6" s="46">
        <f>'HHI - Neživotno'!I12+'HHI - Životno'!I6</f>
        <v>53196</v>
      </c>
      <c r="J6" s="87">
        <f t="shared" ref="J6:J28" si="0">I6/I$33*100</f>
        <v>8.9284395539472712</v>
      </c>
      <c r="K6" s="64">
        <f>J6^2</f>
        <v>79.717032868490151</v>
      </c>
      <c r="L6" s="46">
        <f>'HHI - Neživotno'!L12+'HHI - Životno'!L6</f>
        <v>58432.01107</v>
      </c>
      <c r="M6" s="87">
        <f t="shared" ref="M6:M32" si="1">L6/L$33*100</f>
        <v>9.2172300498010848</v>
      </c>
      <c r="N6" s="88">
        <f>M6^2</f>
        <v>84.957329790956109</v>
      </c>
    </row>
    <row r="7" spans="2:14" x14ac:dyDescent="0.25">
      <c r="B7" s="43" t="s">
        <v>30</v>
      </c>
      <c r="C7" s="46">
        <v>64750.625318999999</v>
      </c>
      <c r="D7" s="87">
        <v>12.288848641390205</v>
      </c>
      <c r="E7" s="22">
        <v>151.01580093099787</v>
      </c>
      <c r="F7" s="46">
        <v>64518.253640000003</v>
      </c>
      <c r="G7" s="21">
        <v>11.477852069048884</v>
      </c>
      <c r="H7" s="22">
        <v>131.74108811896974</v>
      </c>
      <c r="I7" s="46">
        <f>'HHI - Neživotno'!I7+'HHI - Životno'!I14</f>
        <v>60322</v>
      </c>
      <c r="J7" s="87">
        <f t="shared" si="0"/>
        <v>10.124470463440998</v>
      </c>
      <c r="K7" s="64">
        <f t="shared" ref="K7:K31" si="2">J7^2</f>
        <v>102.50490216508918</v>
      </c>
      <c r="L7" s="46">
        <f>'HHI - Neživotno'!L7+'HHI - Životno'!L14</f>
        <v>54850.580663099994</v>
      </c>
      <c r="M7" s="87">
        <f t="shared" si="1"/>
        <v>8.6522851272618961</v>
      </c>
      <c r="N7" s="88">
        <f>M7^2</f>
        <v>74.862037923437413</v>
      </c>
    </row>
    <row r="8" spans="2:14" x14ac:dyDescent="0.25">
      <c r="B8" s="43" t="s">
        <v>11</v>
      </c>
      <c r="C8" s="47">
        <v>44700.226000000002</v>
      </c>
      <c r="D8" s="87">
        <v>8.4809172189479813</v>
      </c>
      <c r="E8" s="22">
        <v>71.925956874648364</v>
      </c>
      <c r="F8" s="46">
        <v>48712.479679999997</v>
      </c>
      <c r="G8" s="21">
        <v>8.6659914696908356</v>
      </c>
      <c r="H8" s="22">
        <v>75.099408152754322</v>
      </c>
      <c r="I8" s="46">
        <f>'HHI - Neživotno'!I6</f>
        <v>53376</v>
      </c>
      <c r="J8" s="87">
        <f t="shared" si="0"/>
        <v>8.9586508314814939</v>
      </c>
      <c r="K8" s="64">
        <f t="shared" si="2"/>
        <v>80.25742472040406</v>
      </c>
      <c r="L8" s="46">
        <f>'HHI - Neživotno'!L6</f>
        <v>53870.54017</v>
      </c>
      <c r="M8" s="87">
        <f t="shared" si="1"/>
        <v>8.4976907787599849</v>
      </c>
      <c r="N8" s="88">
        <f>M8^2</f>
        <v>72.210748571422485</v>
      </c>
    </row>
    <row r="9" spans="2:14" x14ac:dyDescent="0.25">
      <c r="B9" s="43" t="s">
        <v>27</v>
      </c>
      <c r="C9" s="46">
        <v>45626.790569999997</v>
      </c>
      <c r="D9" s="87">
        <v>8.660280040511708</v>
      </c>
      <c r="E9" s="22">
        <v>75.000450380085468</v>
      </c>
      <c r="F9" s="46">
        <v>45280.753380000002</v>
      </c>
      <c r="G9" s="21">
        <v>8.0554844489545481</v>
      </c>
      <c r="H9" s="22">
        <v>64.890829707348558</v>
      </c>
      <c r="I9" s="46">
        <f>'HHI - Neživotno'!I8+'HHI - Životno'!I12</f>
        <v>46981</v>
      </c>
      <c r="J9" s="87">
        <f t="shared" si="0"/>
        <v>7.8853112768628613</v>
      </c>
      <c r="K9" s="64">
        <f t="shared" si="2"/>
        <v>62.178133933020611</v>
      </c>
      <c r="L9" s="46">
        <f>'HHI - Neživotno'!L8+'HHI - Životno'!L12</f>
        <v>48622.432220000002</v>
      </c>
      <c r="M9" s="87">
        <f t="shared" si="1"/>
        <v>7.6698394449527276</v>
      </c>
      <c r="N9" s="88">
        <f t="shared" ref="N9:N32" si="3">M9^2</f>
        <v>58.826437111352767</v>
      </c>
    </row>
    <row r="10" spans="2:14" x14ac:dyDescent="0.25">
      <c r="B10" s="43" t="s">
        <v>8</v>
      </c>
      <c r="C10" s="47">
        <v>40407.80775</v>
      </c>
      <c r="D10" s="89">
        <v>7.6665221452552528</v>
      </c>
      <c r="E10" s="22">
        <v>58.7755618036892</v>
      </c>
      <c r="F10" s="46">
        <v>43517.545319999997</v>
      </c>
      <c r="G10" s="23">
        <v>7.7418082389232286</v>
      </c>
      <c r="H10" s="22">
        <v>59.93559480825958</v>
      </c>
      <c r="I10" s="46">
        <f>'HHI - Neživotno'!I9+'HHI - Životno'!I11</f>
        <v>43253</v>
      </c>
      <c r="J10" s="89">
        <f t="shared" si="0"/>
        <v>7.2596021510429596</v>
      </c>
      <c r="K10" s="64">
        <f t="shared" si="2"/>
        <v>52.701823391427567</v>
      </c>
      <c r="L10" s="46">
        <f>'HHI - Neživotno'!L9+'HHI - Životno'!L11</f>
        <v>46340.190780000004</v>
      </c>
      <c r="M10" s="90">
        <f t="shared" si="1"/>
        <v>7.3098322503266724</v>
      </c>
      <c r="N10" s="88">
        <f>M10^2</f>
        <v>53.433647527915902</v>
      </c>
    </row>
    <row r="11" spans="2:14" x14ac:dyDescent="0.25">
      <c r="B11" s="43" t="s">
        <v>9</v>
      </c>
      <c r="C11" s="46">
        <v>31896.686051000001</v>
      </c>
      <c r="D11" s="89">
        <v>6.0517178136259036</v>
      </c>
      <c r="E11" s="22">
        <v>36.623288495757087</v>
      </c>
      <c r="F11" s="46">
        <v>33375.148930000003</v>
      </c>
      <c r="G11" s="23">
        <v>5.9374673148858523</v>
      </c>
      <c r="H11" s="22">
        <v>35.253518115337812</v>
      </c>
      <c r="I11" s="46">
        <f>'HHI - Neživotno'!I10+'HHI - Životno'!I10</f>
        <v>35856</v>
      </c>
      <c r="J11" s="89">
        <f t="shared" si="0"/>
        <v>6.0180864848171547</v>
      </c>
      <c r="K11" s="64">
        <f t="shared" si="2"/>
        <v>36.217364938738896</v>
      </c>
      <c r="L11" s="46">
        <f>'HHI - Neživotno'!L10+'HHI - Životno'!L10</f>
        <v>39907.268630000006</v>
      </c>
      <c r="M11" s="90">
        <f t="shared" si="1"/>
        <v>6.2950849865712168</v>
      </c>
      <c r="N11" s="88">
        <f>M11^2</f>
        <v>39.628094988154338</v>
      </c>
    </row>
    <row r="12" spans="2:14" x14ac:dyDescent="0.25">
      <c r="B12" s="43" t="s">
        <v>6</v>
      </c>
      <c r="C12" s="46">
        <v>25607.997739999999</v>
      </c>
      <c r="D12" s="89">
        <v>4.8585729516433984</v>
      </c>
      <c r="E12" s="22">
        <v>23.605731126440844</v>
      </c>
      <c r="F12" s="46">
        <v>28294.715780000002</v>
      </c>
      <c r="G12" s="23">
        <v>5.0336539465364103</v>
      </c>
      <c r="H12" s="22">
        <v>25.33767205348158</v>
      </c>
      <c r="I12" s="46">
        <f>'HHI - Neživotno'!I24+'HHI - Životno'!I8</f>
        <v>30142</v>
      </c>
      <c r="J12" s="89">
        <f t="shared" si="0"/>
        <v>5.0590462635363309</v>
      </c>
      <c r="K12" s="64">
        <f t="shared" si="2"/>
        <v>25.593949096600912</v>
      </c>
      <c r="L12" s="46">
        <f>'HHI - Neživotno'!L24+'HHI - Životno'!L8</f>
        <v>32407.228359999994</v>
      </c>
      <c r="M12" s="90">
        <f t="shared" si="1"/>
        <v>5.1120075041182016</v>
      </c>
      <c r="N12" s="88">
        <f>M12^2</f>
        <v>26.132620722160805</v>
      </c>
    </row>
    <row r="13" spans="2:14" x14ac:dyDescent="0.25">
      <c r="B13" s="53" t="s">
        <v>35</v>
      </c>
      <c r="C13" s="46">
        <v>23253.390009999999</v>
      </c>
      <c r="D13" s="89">
        <v>4.4117982658807628</v>
      </c>
      <c r="E13" s="22">
        <v>19.463963938828506</v>
      </c>
      <c r="F13" s="46">
        <v>27161.39503</v>
      </c>
      <c r="G13" s="23">
        <v>4.8320352234403652</v>
      </c>
      <c r="H13" s="22">
        <v>23.348564400568378</v>
      </c>
      <c r="I13" s="46">
        <f>'HHI - Neživotno'!I11+'HHI - Životno'!I13</f>
        <v>31658</v>
      </c>
      <c r="J13" s="89">
        <f t="shared" si="0"/>
        <v>5.3134923565467842</v>
      </c>
      <c r="K13" s="64">
        <f t="shared" si="2"/>
        <v>28.233201023081097</v>
      </c>
      <c r="L13" s="46">
        <f>'HHI - Neživotno'!L11+'HHI - Životno'!L13</f>
        <v>31482.979629999994</v>
      </c>
      <c r="M13" s="90">
        <f t="shared" si="1"/>
        <v>4.9662139055127907</v>
      </c>
      <c r="N13" s="88">
        <f>M13^2</f>
        <v>24.663280555308607</v>
      </c>
    </row>
    <row r="14" spans="2:14" x14ac:dyDescent="0.25">
      <c r="B14" s="43" t="s">
        <v>4</v>
      </c>
      <c r="C14" s="46">
        <v>26260.6159701219</v>
      </c>
      <c r="D14" s="89">
        <v>4.9823744083411405</v>
      </c>
      <c r="E14" s="22">
        <v>24.824054744892731</v>
      </c>
      <c r="F14" s="46">
        <v>30043.7262899993</v>
      </c>
      <c r="G14" s="23">
        <v>5.344804400375379</v>
      </c>
      <c r="H14" s="22">
        <v>28.566934078272013</v>
      </c>
      <c r="I14" s="46">
        <f>'HHI - Neživotno'!I31+'HHI - Životno'!I7</f>
        <v>29663</v>
      </c>
      <c r="J14" s="89">
        <f t="shared" si="0"/>
        <v>4.9786506972091491</v>
      </c>
      <c r="K14" s="64">
        <f t="shared" si="2"/>
        <v>24.786962764821148</v>
      </c>
      <c r="L14" s="46">
        <f>'HHI - Neživotno'!L31+'HHI - Životno'!L7</f>
        <v>28129.687679999999</v>
      </c>
      <c r="M14" s="90">
        <f t="shared" si="1"/>
        <v>4.4372561859116466</v>
      </c>
      <c r="N14" s="88">
        <f t="shared" si="3"/>
        <v>19.689242459411172</v>
      </c>
    </row>
    <row r="15" spans="2:14" x14ac:dyDescent="0.25">
      <c r="B15" s="43" t="s">
        <v>12</v>
      </c>
      <c r="C15" s="46">
        <v>23086.074800000002</v>
      </c>
      <c r="D15" s="89">
        <v>4.3800917089153213</v>
      </c>
      <c r="E15" s="22">
        <v>19.185203378508739</v>
      </c>
      <c r="F15" s="46">
        <v>22317.209010000002</v>
      </c>
      <c r="G15" s="23">
        <v>3.9702504199837008</v>
      </c>
      <c r="H15" s="22">
        <v>15.762888397380753</v>
      </c>
      <c r="I15" s="46">
        <f>'HHI - Neživotno'!I13</f>
        <v>23264</v>
      </c>
      <c r="J15" s="89">
        <f t="shared" si="0"/>
        <v>3.9046397808675337</v>
      </c>
      <c r="K15" s="64">
        <f t="shared" si="2"/>
        <v>15.246211818333261</v>
      </c>
      <c r="L15" s="46">
        <f>'HHI - Neživotno'!L13</f>
        <v>25543.803649999994</v>
      </c>
      <c r="M15" s="90">
        <f t="shared" si="1"/>
        <v>4.029351553670538</v>
      </c>
      <c r="N15" s="88">
        <f t="shared" ref="N15:N21" si="4">M15^2</f>
        <v>16.23567394306718</v>
      </c>
    </row>
    <row r="16" spans="2:14" x14ac:dyDescent="0.25">
      <c r="B16" s="43" t="s">
        <v>13</v>
      </c>
      <c r="C16" s="46">
        <v>16908.348279999998</v>
      </c>
      <c r="D16" s="89">
        <v>3.2079805140157363</v>
      </c>
      <c r="E16" s="22">
        <v>10.291138978304668</v>
      </c>
      <c r="F16" s="46">
        <v>19076.537479999999</v>
      </c>
      <c r="G16" s="23">
        <v>3.393732204948543</v>
      </c>
      <c r="H16" s="22">
        <v>11.5174182789049</v>
      </c>
      <c r="I16" s="46">
        <f>'HHI - Neživotno'!I14</f>
        <v>23297</v>
      </c>
      <c r="J16" s="89">
        <f t="shared" si="0"/>
        <v>3.9101785150821411</v>
      </c>
      <c r="K16" s="64">
        <f t="shared" si="2"/>
        <v>15.289496019809977</v>
      </c>
      <c r="L16" s="46">
        <f>'HHI - Neživotno'!L14</f>
        <v>24413.42642</v>
      </c>
      <c r="M16" s="89">
        <f t="shared" si="1"/>
        <v>3.8510426647383174</v>
      </c>
      <c r="N16" s="88">
        <f t="shared" si="4"/>
        <v>14.830529605634799</v>
      </c>
    </row>
    <row r="17" spans="2:14" x14ac:dyDescent="0.25">
      <c r="B17" s="44" t="s">
        <v>10</v>
      </c>
      <c r="C17" s="47">
        <v>17875.727579999999</v>
      </c>
      <c r="D17" s="89">
        <v>3.3915391352707096</v>
      </c>
      <c r="E17" s="22">
        <v>11.502537706072793</v>
      </c>
      <c r="F17" s="46">
        <v>16700.408460000002</v>
      </c>
      <c r="G17" s="23">
        <v>2.9710168360436189</v>
      </c>
      <c r="H17" s="22">
        <v>8.8269410400546349</v>
      </c>
      <c r="I17" s="46">
        <f>'HHI - Neživotno'!I15+'HHI - Životno'!I15</f>
        <v>18750</v>
      </c>
      <c r="J17" s="89">
        <f t="shared" si="0"/>
        <v>3.1470080764815278</v>
      </c>
      <c r="K17" s="64">
        <f t="shared" si="2"/>
        <v>9.9036598334399653</v>
      </c>
      <c r="L17" s="46">
        <f>'HHI - Neživotno'!L15+'HHI - Životno'!L15</f>
        <v>21411.764579999999</v>
      </c>
      <c r="M17" s="89">
        <f t="shared" si="1"/>
        <v>3.3775520693548238</v>
      </c>
      <c r="N17" s="88">
        <f t="shared" si="4"/>
        <v>11.407857981203053</v>
      </c>
    </row>
    <row r="18" spans="2:14" x14ac:dyDescent="0.25">
      <c r="B18" s="43" t="s">
        <v>17</v>
      </c>
      <c r="C18" s="46">
        <v>10800.29269</v>
      </c>
      <c r="D18" s="23">
        <v>2.049232849104845</v>
      </c>
      <c r="E18" s="22">
        <v>4.1993552698503605</v>
      </c>
      <c r="F18" s="46">
        <v>12299.3405800006</v>
      </c>
      <c r="G18" s="23">
        <v>2.1880631256977217</v>
      </c>
      <c r="H18" s="22">
        <v>4.7876202420380833</v>
      </c>
      <c r="I18" s="46">
        <f>'HHI - Neživotno'!I16</f>
        <v>16717</v>
      </c>
      <c r="J18" s="89">
        <f t="shared" si="0"/>
        <v>2.8057884807755569</v>
      </c>
      <c r="K18" s="64">
        <f t="shared" si="2"/>
        <v>7.872448998852807</v>
      </c>
      <c r="L18" s="46">
        <f>'HHI - Neživotno'!L16</f>
        <v>19567.035139999993</v>
      </c>
      <c r="M18" s="89">
        <f t="shared" si="1"/>
        <v>3.0865592502346448</v>
      </c>
      <c r="N18" s="88">
        <f t="shared" si="4"/>
        <v>9.5268480052090521</v>
      </c>
    </row>
    <row r="19" spans="2:14" x14ac:dyDescent="0.25">
      <c r="B19" s="43" t="s">
        <v>14</v>
      </c>
      <c r="C19" s="46">
        <v>16609.914049999999</v>
      </c>
      <c r="D19" s="89">
        <v>3.1585876305460068</v>
      </c>
      <c r="E19" s="22">
        <v>9.9766758198382366</v>
      </c>
      <c r="F19" s="46">
        <v>17312.318139999999</v>
      </c>
      <c r="G19" s="23">
        <v>3.0798760873471083</v>
      </c>
      <c r="H19" s="22">
        <v>9.4856367134125321</v>
      </c>
      <c r="I19" s="46">
        <f>'HHI - Neživotno'!I17</f>
        <v>19242</v>
      </c>
      <c r="J19" s="89">
        <f t="shared" si="0"/>
        <v>3.2295855684084032</v>
      </c>
      <c r="K19" s="64">
        <f t="shared" si="2"/>
        <v>10.430222943671829</v>
      </c>
      <c r="L19" s="46">
        <f>'HHI - Neživotno'!L17</f>
        <v>19456.664299999997</v>
      </c>
      <c r="M19" s="89">
        <f t="shared" si="1"/>
        <v>3.0691490429793951</v>
      </c>
      <c r="N19" s="88">
        <f t="shared" si="4"/>
        <v>9.4196758480213365</v>
      </c>
    </row>
    <row r="20" spans="2:14" x14ac:dyDescent="0.25">
      <c r="B20" s="43" t="s">
        <v>15</v>
      </c>
      <c r="C20" s="46">
        <v>13259.36598</v>
      </c>
      <c r="D20" s="23">
        <v>2.5156827003987647</v>
      </c>
      <c r="E20" s="22">
        <v>6.3286594490856212</v>
      </c>
      <c r="F20" s="46">
        <v>14017.231099999999</v>
      </c>
      <c r="G20" s="23">
        <v>2.4936773069090679</v>
      </c>
      <c r="H20" s="22">
        <v>6.218426510993261</v>
      </c>
      <c r="I20" s="46">
        <f>'HHI - Neživotno'!I18</f>
        <v>15445</v>
      </c>
      <c r="J20" s="89">
        <f t="shared" si="0"/>
        <v>2.5922954528670501</v>
      </c>
      <c r="K20" s="64">
        <f t="shared" si="2"/>
        <v>6.7199957149551848</v>
      </c>
      <c r="L20" s="46">
        <f>'HHI - Neživotno'!L18</f>
        <v>16262.33267</v>
      </c>
      <c r="M20" s="89">
        <f t="shared" si="1"/>
        <v>2.5652661721024326</v>
      </c>
      <c r="N20" s="88">
        <f t="shared" si="4"/>
        <v>6.5805905337330675</v>
      </c>
    </row>
    <row r="21" spans="2:14" x14ac:dyDescent="0.25">
      <c r="B21" s="43" t="s">
        <v>7</v>
      </c>
      <c r="C21" s="46">
        <v>11458.136189999999</v>
      </c>
      <c r="D21" s="23">
        <v>2.1739376555013838</v>
      </c>
      <c r="E21" s="22">
        <v>4.7260049300068534</v>
      </c>
      <c r="F21" s="46">
        <v>13019.08092</v>
      </c>
      <c r="G21" s="23">
        <v>2.3161055429140229</v>
      </c>
      <c r="H21" s="22">
        <v>5.3643448859170606</v>
      </c>
      <c r="I21" s="46">
        <f>'HHI - Neživotno'!I32+'HHI - Životno'!I9</f>
        <v>15262</v>
      </c>
      <c r="J21" s="89">
        <f t="shared" si="0"/>
        <v>2.5615806540405908</v>
      </c>
      <c r="K21" s="64">
        <f t="shared" si="2"/>
        <v>6.5616954471550208</v>
      </c>
      <c r="L21" s="46">
        <f>'HHI - Neživotno'!L32+'HHI - Životno'!L9</f>
        <v>15986.9542</v>
      </c>
      <c r="M21" s="89">
        <f t="shared" si="1"/>
        <v>2.5218271964061914</v>
      </c>
      <c r="N21" s="88">
        <f t="shared" si="4"/>
        <v>6.359612408533911</v>
      </c>
    </row>
    <row r="22" spans="2:14" x14ac:dyDescent="0.25">
      <c r="B22" s="43" t="s">
        <v>22</v>
      </c>
      <c r="C22" s="47">
        <v>14049.27666</v>
      </c>
      <c r="D22" s="23">
        <v>2.6655514524592778</v>
      </c>
      <c r="E22" s="22">
        <v>7.1051645457077655</v>
      </c>
      <c r="F22" s="46">
        <v>14004.945760000001</v>
      </c>
      <c r="G22" s="23">
        <v>2.4914917344984322</v>
      </c>
      <c r="H22" s="22">
        <v>6.2075310630740059</v>
      </c>
      <c r="I22" s="46">
        <f>'HHI - Neživotno'!I19</f>
        <v>15163</v>
      </c>
      <c r="J22" s="89">
        <f t="shared" si="0"/>
        <v>2.5449644513967682</v>
      </c>
      <c r="K22" s="64">
        <f t="shared" si="2"/>
        <v>6.4768440588732537</v>
      </c>
      <c r="L22" s="46">
        <f>'HHI - Neživotno'!L19</f>
        <v>15265.874440000001</v>
      </c>
      <c r="M22" s="89">
        <f t="shared" si="1"/>
        <v>2.4080820435273496</v>
      </c>
      <c r="N22" s="88">
        <f t="shared" si="3"/>
        <v>5.7988591283588562</v>
      </c>
    </row>
    <row r="23" spans="2:14" x14ac:dyDescent="0.25">
      <c r="B23" s="43" t="s">
        <v>41</v>
      </c>
      <c r="C23" s="46">
        <v>15192.779119999999</v>
      </c>
      <c r="D23" s="23">
        <v>2.882506724741869</v>
      </c>
      <c r="E23" s="22">
        <v>8.3088450181820974</v>
      </c>
      <c r="F23" s="46">
        <v>15356.845369999999</v>
      </c>
      <c r="G23" s="23">
        <v>2.7319958222619718</v>
      </c>
      <c r="H23" s="22">
        <v>7.4638011728568676</v>
      </c>
      <c r="I23" s="46">
        <f>'HHI - Neživotno'!I20</f>
        <v>9502</v>
      </c>
      <c r="J23" s="89">
        <f t="shared" si="0"/>
        <v>1.5948197729454654</v>
      </c>
      <c r="K23" s="64">
        <f t="shared" si="2"/>
        <v>2.5434501081778258</v>
      </c>
      <c r="L23" s="46">
        <f>'HHI - Neživotno'!L20</f>
        <v>13396.15432</v>
      </c>
      <c r="M23" s="89">
        <f t="shared" si="1"/>
        <v>2.1131471241363964</v>
      </c>
      <c r="N23" s="88">
        <f>M23^2</f>
        <v>4.4653907682459222</v>
      </c>
    </row>
    <row r="24" spans="2:14" x14ac:dyDescent="0.25">
      <c r="B24" s="43" t="s">
        <v>18</v>
      </c>
      <c r="C24" s="46">
        <v>8912.4978200000005</v>
      </c>
      <c r="D24" s="23">
        <v>1.6909569143000382</v>
      </c>
      <c r="E24" s="22">
        <v>2.8593352860191068</v>
      </c>
      <c r="F24" s="46">
        <v>11088.07597</v>
      </c>
      <c r="G24" s="23">
        <v>1.9725781237688769</v>
      </c>
      <c r="H24" s="22">
        <v>3.8910644543715427</v>
      </c>
      <c r="I24" s="46">
        <f>'HHI - Neživotno'!I21</f>
        <v>12468</v>
      </c>
      <c r="J24" s="89">
        <f t="shared" si="0"/>
        <v>2.0926344905371566</v>
      </c>
      <c r="K24" s="64">
        <f t="shared" si="2"/>
        <v>4.3791191109857044</v>
      </c>
      <c r="L24" s="46">
        <f>'HHI - Neživotno'!L21</f>
        <v>13297.679729999998</v>
      </c>
      <c r="M24" s="89">
        <f t="shared" si="1"/>
        <v>2.0976134648720852</v>
      </c>
      <c r="N24" s="88">
        <f>M24^2</f>
        <v>4.3999822480126749</v>
      </c>
    </row>
    <row r="25" spans="2:14" x14ac:dyDescent="0.25">
      <c r="B25" s="43" t="s">
        <v>20</v>
      </c>
      <c r="C25" s="46">
        <v>5944.0646100000004</v>
      </c>
      <c r="D25" s="23">
        <v>1.1277598440215564</v>
      </c>
      <c r="E25" s="22">
        <v>1.2718422657875252</v>
      </c>
      <c r="F25" s="46">
        <v>7544.8639000000003</v>
      </c>
      <c r="G25" s="23">
        <v>1.3422376899491546</v>
      </c>
      <c r="H25" s="22">
        <v>1.8016020163200428</v>
      </c>
      <c r="I25" s="46">
        <f>'HHI - Neživotno'!I22</f>
        <v>8960</v>
      </c>
      <c r="J25" s="89">
        <f t="shared" si="0"/>
        <v>1.5038502594813059</v>
      </c>
      <c r="K25" s="64">
        <f t="shared" si="2"/>
        <v>2.261565602941991</v>
      </c>
      <c r="L25" s="46">
        <f>'HHI - Neživotno'!L22</f>
        <v>12134.005739999999</v>
      </c>
      <c r="M25" s="89">
        <f t="shared" si="1"/>
        <v>1.9140522512087279</v>
      </c>
      <c r="N25" s="88">
        <f>M25^2</f>
        <v>3.6635960203571991</v>
      </c>
    </row>
    <row r="26" spans="2:14" x14ac:dyDescent="0.25">
      <c r="B26" s="45" t="s">
        <v>16</v>
      </c>
      <c r="C26" s="46">
        <v>8118.3396399999992</v>
      </c>
      <c r="D26" s="23">
        <v>1.540282289448468</v>
      </c>
      <c r="E26" s="22">
        <v>2.3724695311886141</v>
      </c>
      <c r="F26" s="46">
        <v>9300.4769299999989</v>
      </c>
      <c r="G26" s="23">
        <v>1.6545627376987677</v>
      </c>
      <c r="H26" s="22">
        <v>2.7375778529812411</v>
      </c>
      <c r="I26" s="46">
        <f>'HHI - Neživotno'!I23</f>
        <v>9830</v>
      </c>
      <c r="J26" s="89">
        <f t="shared" si="0"/>
        <v>1.6498714342300487</v>
      </c>
      <c r="K26" s="64">
        <f t="shared" si="2"/>
        <v>2.7220757494883179</v>
      </c>
      <c r="L26" s="46">
        <f>'HHI - Neživotno'!L23</f>
        <v>9833.3497199999965</v>
      </c>
      <c r="M26" s="89">
        <f t="shared" si="1"/>
        <v>1.551140288853095</v>
      </c>
      <c r="N26" s="88">
        <f t="shared" si="3"/>
        <v>2.4060361957032628</v>
      </c>
    </row>
    <row r="27" spans="2:14" x14ac:dyDescent="0.25">
      <c r="B27" s="43" t="s">
        <v>21</v>
      </c>
      <c r="C27" s="46">
        <v>5013.2154900000005</v>
      </c>
      <c r="D27" s="23">
        <v>0.95115102038718424</v>
      </c>
      <c r="E27" s="22">
        <v>0.90468826358358179</v>
      </c>
      <c r="F27" s="46">
        <v>6514.2747900000004</v>
      </c>
      <c r="G27" s="23">
        <v>1.1588950127812927</v>
      </c>
      <c r="H27" s="22">
        <v>1.3430376506493527</v>
      </c>
      <c r="I27" s="46">
        <f>'HHI - Neživotno'!I25</f>
        <v>7727</v>
      </c>
      <c r="J27" s="89">
        <f t="shared" si="0"/>
        <v>1.2969030083718807</v>
      </c>
      <c r="K27" s="64">
        <f t="shared" si="2"/>
        <v>1.6819574131240345</v>
      </c>
      <c r="L27" s="46">
        <f>'HHI - Neživotno'!L25</f>
        <v>8665.1027299999987</v>
      </c>
      <c r="M27" s="89">
        <f t="shared" si="1"/>
        <v>1.3668577172859813</v>
      </c>
      <c r="N27" s="88">
        <f t="shared" si="3"/>
        <v>1.8683000193042434</v>
      </c>
    </row>
    <row r="28" spans="2:14" x14ac:dyDescent="0.25">
      <c r="B28" s="54" t="s">
        <v>42</v>
      </c>
      <c r="C28" s="55" t="s">
        <v>33</v>
      </c>
      <c r="D28" s="56" t="s">
        <v>33</v>
      </c>
      <c r="E28" s="57" t="s">
        <v>33</v>
      </c>
      <c r="F28" s="58">
        <v>3346.5571099999997</v>
      </c>
      <c r="G28" s="56">
        <v>0.59535534956559233</v>
      </c>
      <c r="H28" s="57">
        <v>0.35444799225636864</v>
      </c>
      <c r="I28" s="58">
        <f>'HHI - Neživotno'!I26</f>
        <v>5759</v>
      </c>
      <c r="J28" s="89">
        <f t="shared" si="0"/>
        <v>0.96659304066437968</v>
      </c>
      <c r="K28" s="64">
        <f t="shared" si="2"/>
        <v>0.93430210626081112</v>
      </c>
      <c r="L28" s="58">
        <f>'HHI - Neživotno'!L26</f>
        <v>7490.3024200000009</v>
      </c>
      <c r="M28" s="89">
        <f t="shared" si="1"/>
        <v>1.1815414065590499</v>
      </c>
      <c r="N28" s="88">
        <f>M28^2</f>
        <v>1.3960400954135381</v>
      </c>
    </row>
    <row r="29" spans="2:14" x14ac:dyDescent="0.25">
      <c r="B29" s="38" t="s">
        <v>38</v>
      </c>
      <c r="C29" s="104" t="s">
        <v>33</v>
      </c>
      <c r="D29" s="104" t="s">
        <v>33</v>
      </c>
      <c r="E29" s="104" t="s">
        <v>33</v>
      </c>
      <c r="F29" s="104" t="s">
        <v>33</v>
      </c>
      <c r="G29" s="104" t="s">
        <v>33</v>
      </c>
      <c r="H29" s="104" t="s">
        <v>33</v>
      </c>
      <c r="I29" s="108" t="s">
        <v>33</v>
      </c>
      <c r="J29" s="114" t="s">
        <v>33</v>
      </c>
      <c r="K29" s="114" t="s">
        <v>33</v>
      </c>
      <c r="L29" s="42">
        <f>'HHI - Neživotno'!L27</f>
        <v>6124.4930900000036</v>
      </c>
      <c r="M29" s="79">
        <f t="shared" si="1"/>
        <v>0.96609479487742589</v>
      </c>
      <c r="N29" s="85">
        <f>M29^2</f>
        <v>0.9333391526892556</v>
      </c>
    </row>
    <row r="30" spans="2:14" x14ac:dyDescent="0.25">
      <c r="B30" s="38" t="s">
        <v>39</v>
      </c>
      <c r="C30" s="104" t="s">
        <v>33</v>
      </c>
      <c r="D30" s="104" t="s">
        <v>33</v>
      </c>
      <c r="E30" s="104" t="s">
        <v>33</v>
      </c>
      <c r="F30" s="104" t="s">
        <v>33</v>
      </c>
      <c r="G30" s="104" t="s">
        <v>33</v>
      </c>
      <c r="H30" s="104" t="s">
        <v>33</v>
      </c>
      <c r="I30" s="108" t="s">
        <v>33</v>
      </c>
      <c r="J30" s="114" t="s">
        <v>33</v>
      </c>
      <c r="K30" s="114" t="s">
        <v>33</v>
      </c>
      <c r="L30" s="41">
        <f>'HHI - Neživotno'!L28</f>
        <v>5805.3646699999999</v>
      </c>
      <c r="M30" s="89">
        <f t="shared" si="1"/>
        <v>0.9157545788091177</v>
      </c>
      <c r="N30" s="88">
        <f t="shared" si="3"/>
        <v>0.83860644860986455</v>
      </c>
    </row>
    <row r="31" spans="2:14" x14ac:dyDescent="0.25">
      <c r="B31" s="43" t="s">
        <v>19</v>
      </c>
      <c r="C31" s="46">
        <v>9127.0376199999992</v>
      </c>
      <c r="D31" s="23">
        <v>1.7240721293150973</v>
      </c>
      <c r="E31" s="22">
        <v>2.9724247070810939</v>
      </c>
      <c r="F31" s="46">
        <v>9710.2307400000009</v>
      </c>
      <c r="G31" s="23">
        <v>1.7274582881913709</v>
      </c>
      <c r="H31" s="22">
        <v>2.9841121374410617</v>
      </c>
      <c r="I31" s="46">
        <f>'HHI - Neživotno'!I29</f>
        <v>9971</v>
      </c>
      <c r="J31" s="89">
        <f>I31/I$33*100</f>
        <v>1.6735369349651898</v>
      </c>
      <c r="K31" s="64">
        <f t="shared" si="2"/>
        <v>2.800725872692682</v>
      </c>
      <c r="L31" s="46">
        <f>'HHI - Neživotno'!L29</f>
        <v>4159.5113700000002</v>
      </c>
      <c r="M31" s="89">
        <f t="shared" si="1"/>
        <v>0.65613304231688963</v>
      </c>
      <c r="N31" s="88">
        <f>M31^2</f>
        <v>0.43051056922001729</v>
      </c>
    </row>
    <row r="32" spans="2:14" x14ac:dyDescent="0.25">
      <c r="B32" s="38" t="s">
        <v>40</v>
      </c>
      <c r="C32" s="104" t="s">
        <v>33</v>
      </c>
      <c r="D32" s="104" t="s">
        <v>33</v>
      </c>
      <c r="E32" s="104" t="s">
        <v>33</v>
      </c>
      <c r="F32" s="104" t="s">
        <v>33</v>
      </c>
      <c r="G32" s="104" t="s">
        <v>33</v>
      </c>
      <c r="H32" s="104" t="s">
        <v>33</v>
      </c>
      <c r="I32" s="108" t="s">
        <v>33</v>
      </c>
      <c r="J32" s="108" t="s">
        <v>33</v>
      </c>
      <c r="K32" s="108" t="s">
        <v>33</v>
      </c>
      <c r="L32" s="41">
        <f>'HHI - Neživotno'!L30</f>
        <v>1086.5477599999999</v>
      </c>
      <c r="M32" s="89">
        <f t="shared" si="1"/>
        <v>0.17139510485131854</v>
      </c>
      <c r="N32" s="88">
        <f t="shared" si="3"/>
        <v>2.9376281966994475E-2</v>
      </c>
    </row>
    <row r="33" spans="2:14" ht="16.5" thickBot="1" x14ac:dyDescent="0.3">
      <c r="B33" s="12" t="s">
        <v>3</v>
      </c>
      <c r="C33" s="24">
        <f t="shared" ref="C33:N33" si="5">SUM(C6:C32)</f>
        <v>527031.53352012183</v>
      </c>
      <c r="D33" s="24">
        <f t="shared" si="5"/>
        <v>99.999999999999972</v>
      </c>
      <c r="E33" s="24">
        <f t="shared" si="5"/>
        <v>636.77209866955855</v>
      </c>
      <c r="F33" s="63">
        <f t="shared" si="5"/>
        <v>562110.86579499999</v>
      </c>
      <c r="G33" s="63">
        <f t="shared" si="5"/>
        <v>100</v>
      </c>
      <c r="H33" s="63">
        <f t="shared" si="5"/>
        <v>610.77609337377112</v>
      </c>
      <c r="I33" s="91">
        <f t="shared" si="5"/>
        <v>595804</v>
      </c>
      <c r="J33" s="92">
        <f t="shared" si="5"/>
        <v>100.00000000000001</v>
      </c>
      <c r="K33" s="92">
        <f t="shared" si="5"/>
        <v>588.01456570043649</v>
      </c>
      <c r="L33" s="91">
        <f t="shared" si="5"/>
        <v>633943.28615309997</v>
      </c>
      <c r="M33" s="92">
        <f t="shared" si="5"/>
        <v>99.999999999999957</v>
      </c>
      <c r="N33" s="93">
        <f t="shared" si="5"/>
        <v>554.99426490340375</v>
      </c>
    </row>
    <row r="35" spans="2:14" ht="16.5" thickBot="1" x14ac:dyDescent="0.3">
      <c r="B35" s="6"/>
      <c r="C35" s="94"/>
      <c r="D35" s="94"/>
      <c r="E35" s="94"/>
      <c r="F35" s="94"/>
      <c r="G35" s="94"/>
      <c r="H35" s="94"/>
      <c r="I35" s="94"/>
      <c r="J35" s="94"/>
      <c r="K35" s="94"/>
      <c r="L35" s="96"/>
      <c r="M35" s="94"/>
      <c r="N35" s="94"/>
    </row>
    <row r="36" spans="2:14" x14ac:dyDescent="0.25">
      <c r="B36" s="131"/>
      <c r="C36" s="132"/>
      <c r="D36" s="26" t="s">
        <v>31</v>
      </c>
      <c r="E36" s="26" t="s">
        <v>32</v>
      </c>
      <c r="F36" s="71" t="s">
        <v>37</v>
      </c>
      <c r="G36" s="72" t="s">
        <v>46</v>
      </c>
      <c r="I36" s="28" t="s">
        <v>47</v>
      </c>
      <c r="L36" s="29"/>
    </row>
    <row r="37" spans="2:14" x14ac:dyDescent="0.25">
      <c r="B37" s="150" t="s">
        <v>26</v>
      </c>
      <c r="C37" s="151"/>
      <c r="D37" s="111">
        <f>SUM(D6:D9)/100</f>
        <v>0.38569681846827258</v>
      </c>
      <c r="E37" s="111">
        <f>SUM(G6:G9)/100</f>
        <v>0.37022934593279516</v>
      </c>
      <c r="F37" s="111">
        <f>SUM(J6:J9)/100</f>
        <v>0.35896872125732626</v>
      </c>
      <c r="G37" s="59">
        <f>SUM(M6:M9)/100</f>
        <v>0.3403704540077569</v>
      </c>
      <c r="I37" s="28" t="s">
        <v>34</v>
      </c>
    </row>
    <row r="38" spans="2:14" ht="16.5" thickBot="1" x14ac:dyDescent="0.3">
      <c r="B38" s="133" t="s">
        <v>0</v>
      </c>
      <c r="C38" s="134"/>
      <c r="D38" s="109">
        <f>E33</f>
        <v>636.77209866955855</v>
      </c>
      <c r="E38" s="109">
        <f>H33</f>
        <v>610.77609337377112</v>
      </c>
      <c r="F38" s="109">
        <f>K33</f>
        <v>588.01456570043649</v>
      </c>
      <c r="G38" s="60">
        <f>N33</f>
        <v>554.99426490340375</v>
      </c>
    </row>
    <row r="39" spans="2:14" x14ac:dyDescent="0.25">
      <c r="I39" s="28" t="s">
        <v>57</v>
      </c>
    </row>
    <row r="40" spans="2:14" x14ac:dyDescent="0.25">
      <c r="I40" s="28" t="s">
        <v>43</v>
      </c>
    </row>
    <row r="41" spans="2:14" x14ac:dyDescent="0.25">
      <c r="L41" s="48"/>
    </row>
    <row r="42" spans="2:14" x14ac:dyDescent="0.25">
      <c r="I42" s="28" t="s">
        <v>59</v>
      </c>
      <c r="L42" s="48"/>
    </row>
    <row r="43" spans="2:14" x14ac:dyDescent="0.25">
      <c r="I43" s="28" t="s">
        <v>44</v>
      </c>
      <c r="L43" s="31"/>
    </row>
    <row r="45" spans="2:14" x14ac:dyDescent="0.25">
      <c r="I45" s="28" t="s">
        <v>60</v>
      </c>
    </row>
    <row r="46" spans="2:14" x14ac:dyDescent="0.25">
      <c r="I46" s="28" t="s">
        <v>45</v>
      </c>
    </row>
    <row r="48" spans="2:14" x14ac:dyDescent="0.25">
      <c r="I48" s="28" t="s">
        <v>58</v>
      </c>
    </row>
    <row r="49" spans="9:9" x14ac:dyDescent="0.25">
      <c r="I49" s="28" t="s">
        <v>61</v>
      </c>
    </row>
  </sheetData>
  <mergeCells count="9">
    <mergeCell ref="B2:N2"/>
    <mergeCell ref="L4:N4"/>
    <mergeCell ref="B36:C36"/>
    <mergeCell ref="B38:C38"/>
    <mergeCell ref="B4:B5"/>
    <mergeCell ref="C4:E4"/>
    <mergeCell ref="F4:H4"/>
    <mergeCell ref="I4:K4"/>
    <mergeCell ref="B37:C37"/>
  </mergeCells>
  <phoneticPr fontId="24" type="noConversion"/>
  <dataValidations disablePrompts="1" count="1">
    <dataValidation type="decimal" allowBlank="1" showInputMessage="1" showErrorMessage="1" errorTitle="Microsoft Excel" error="Neočekivana vrsta podatka!_x000a_Mollimo unesite broj." sqref="L29">
      <formula1>-100000000000</formula1>
      <formula2>100000000000</formula2>
    </dataValidation>
  </dataValidations>
  <pageMargins left="0.39370078740157483" right="0.39370078740157483" top="0.39370078740157483" bottom="0.39370078740157483" header="0.19685039370078741" footer="0.19685039370078741"/>
  <pageSetup paperSize="9" scale="58" orientation="landscape" horizontalDpi="4294967293" r:id="rId1"/>
  <headerFooter>
    <oddHeader>&amp;LAgencija za osiguranje u BiH&amp;CStatistika tržišta osiguranja&amp;RGodišnje izvješće</oddHeader>
    <oddFooter>&amp;CU izvješće su uključeni podatci zaključno s 31.12.2016. godine.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Udio</vt:lpstr>
      <vt:lpstr>HHI - Životno</vt:lpstr>
      <vt:lpstr>HHI - Neživotno</vt:lpstr>
      <vt:lpstr>HHI - Ukupno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Muamer</cp:lastModifiedBy>
  <cp:lastPrinted>2017-08-04T09:48:49Z</cp:lastPrinted>
  <dcterms:created xsi:type="dcterms:W3CDTF">2011-07-19T10:02:04Z</dcterms:created>
  <dcterms:modified xsi:type="dcterms:W3CDTF">2020-11-16T14:17:34Z</dcterms:modified>
</cp:coreProperties>
</file>