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BiH!$A$1:$Q$45</definedName>
  </definedNames>
  <calcPr calcId="145621"/>
</workbook>
</file>

<file path=xl/calcChain.xml><?xml version="1.0" encoding="utf-8"?>
<calcChain xmlns="http://schemas.openxmlformats.org/spreadsheetml/2006/main">
  <c r="H36" i="25" l="1"/>
  <c r="M36" i="25"/>
  <c r="N36" i="25"/>
  <c r="N11" i="23"/>
  <c r="N21" i="23" s="1"/>
  <c r="N10" i="23"/>
  <c r="M21" i="23"/>
  <c r="I21" i="23"/>
  <c r="D21" i="23"/>
  <c r="H21" i="23"/>
  <c r="C25" i="24"/>
  <c r="H25" i="24"/>
  <c r="I25" i="24"/>
  <c r="N12" i="25" l="1"/>
  <c r="N13" i="25"/>
  <c r="N15" i="25"/>
  <c r="N17" i="25"/>
  <c r="N18" i="25"/>
  <c r="N20" i="25"/>
  <c r="N21" i="25"/>
  <c r="N23" i="25"/>
  <c r="N24" i="25"/>
  <c r="N25" i="25"/>
  <c r="N26" i="25"/>
  <c r="N27" i="25"/>
  <c r="N28" i="25"/>
  <c r="N29" i="25"/>
  <c r="N30" i="25"/>
  <c r="N31" i="25"/>
  <c r="N35" i="25"/>
  <c r="M11" i="25"/>
  <c r="M14" i="25"/>
  <c r="M15" i="25"/>
  <c r="M16" i="25"/>
  <c r="M18" i="25"/>
  <c r="M19" i="25"/>
  <c r="M20" i="25"/>
  <c r="M22" i="25"/>
  <c r="M23" i="25"/>
  <c r="M24" i="25"/>
  <c r="M25" i="25"/>
  <c r="M26" i="25"/>
  <c r="M27" i="25"/>
  <c r="M29" i="25"/>
  <c r="M30" i="25"/>
  <c r="M32" i="25"/>
  <c r="M33" i="25"/>
  <c r="M34" i="25"/>
  <c r="M35" i="25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10" i="24"/>
  <c r="N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25" i="24" s="1"/>
  <c r="E20" i="23"/>
  <c r="O11" i="23"/>
  <c r="N12" i="23"/>
  <c r="N13" i="23"/>
  <c r="N14" i="23"/>
  <c r="O14" i="23" s="1"/>
  <c r="N15" i="23"/>
  <c r="O15" i="23" s="1"/>
  <c r="N16" i="23"/>
  <c r="N17" i="23"/>
  <c r="N18" i="23"/>
  <c r="N19" i="23"/>
  <c r="N20" i="23"/>
  <c r="O20" i="23" s="1"/>
  <c r="O10" i="23"/>
  <c r="M11" i="23"/>
  <c r="M12" i="23"/>
  <c r="M13" i="23"/>
  <c r="M14" i="23"/>
  <c r="M15" i="23"/>
  <c r="M16" i="23"/>
  <c r="M17" i="23"/>
  <c r="M18" i="23"/>
  <c r="M19" i="23"/>
  <c r="M20" i="23"/>
  <c r="M10" i="23"/>
  <c r="O18" i="23"/>
  <c r="O17" i="23"/>
  <c r="O13" i="23"/>
  <c r="O12" i="23"/>
  <c r="D34" i="25"/>
  <c r="C34" i="25"/>
  <c r="G20" i="23"/>
  <c r="O16" i="23" l="1"/>
  <c r="Q19" i="23"/>
  <c r="P11" i="23"/>
  <c r="P15" i="23"/>
  <c r="P20" i="23"/>
  <c r="M25" i="24"/>
  <c r="O10" i="24" s="1"/>
  <c r="O15" i="25"/>
  <c r="O23" i="25"/>
  <c r="O25" i="25"/>
  <c r="O27" i="25"/>
  <c r="O29" i="25"/>
  <c r="O35" i="25"/>
  <c r="E34" i="25"/>
  <c r="O12" i="25"/>
  <c r="O18" i="25"/>
  <c r="O20" i="25"/>
  <c r="O24" i="25"/>
  <c r="O26" i="25"/>
  <c r="O30" i="25"/>
  <c r="O12" i="24"/>
  <c r="O14" i="24"/>
  <c r="O16" i="24"/>
  <c r="O18" i="24"/>
  <c r="O20" i="24"/>
  <c r="P21" i="24"/>
  <c r="O22" i="24"/>
  <c r="P23" i="24"/>
  <c r="O25" i="24"/>
  <c r="O19" i="23"/>
  <c r="P13" i="23"/>
  <c r="P17" i="23"/>
  <c r="P10" i="23"/>
  <c r="P12" i="23"/>
  <c r="P14" i="23"/>
  <c r="P16" i="23"/>
  <c r="P18" i="23"/>
  <c r="P19" i="23"/>
  <c r="O21" i="23" l="1"/>
  <c r="Q11" i="23"/>
  <c r="Q18" i="23"/>
  <c r="Q13" i="23"/>
  <c r="Q14" i="23"/>
  <c r="Q12" i="23"/>
  <c r="Q17" i="23"/>
  <c r="Q16" i="23"/>
  <c r="Q15" i="23"/>
  <c r="Q20" i="23"/>
  <c r="Q10" i="23"/>
  <c r="P19" i="24"/>
  <c r="P17" i="24"/>
  <c r="P15" i="24"/>
  <c r="P13" i="24"/>
  <c r="P11" i="24"/>
  <c r="O24" i="24"/>
  <c r="P24" i="24"/>
  <c r="P22" i="24"/>
  <c r="P20" i="24"/>
  <c r="O19" i="24"/>
  <c r="O17" i="24"/>
  <c r="P14" i="24"/>
  <c r="P12" i="24"/>
  <c r="O11" i="24"/>
  <c r="O23" i="24"/>
  <c r="O21" i="24"/>
  <c r="P18" i="24"/>
  <c r="P16" i="24"/>
  <c r="O15" i="24"/>
  <c r="O13" i="24"/>
  <c r="P10" i="24"/>
  <c r="P21" i="23"/>
  <c r="Q21" i="23" l="1"/>
  <c r="P25" i="24"/>
  <c r="D25" i="24" l="1"/>
  <c r="G10" i="24" s="1"/>
  <c r="I35" i="25" l="1"/>
  <c r="H35" i="25"/>
  <c r="D35" i="25"/>
  <c r="C35" i="25"/>
  <c r="I31" i="25"/>
  <c r="H31" i="25"/>
  <c r="I30" i="25"/>
  <c r="J30" i="25" s="1"/>
  <c r="H30" i="25"/>
  <c r="C31" i="25"/>
  <c r="M31" i="25" s="1"/>
  <c r="O31" i="25" s="1"/>
  <c r="D31" i="25"/>
  <c r="D30" i="25"/>
  <c r="C30" i="25"/>
  <c r="I28" i="25"/>
  <c r="H28" i="25"/>
  <c r="I27" i="25"/>
  <c r="H27" i="25"/>
  <c r="I26" i="25"/>
  <c r="H26" i="25"/>
  <c r="I25" i="25"/>
  <c r="H25" i="25"/>
  <c r="I24" i="25"/>
  <c r="H24" i="25"/>
  <c r="I23" i="25"/>
  <c r="H23" i="25"/>
  <c r="D28" i="25"/>
  <c r="C28" i="25"/>
  <c r="M28" i="25" s="1"/>
  <c r="O28" i="25" s="1"/>
  <c r="D27" i="25"/>
  <c r="C27" i="25"/>
  <c r="D26" i="25"/>
  <c r="C26" i="25"/>
  <c r="D25" i="25"/>
  <c r="E25" i="25" s="1"/>
  <c r="C25" i="25"/>
  <c r="D24" i="25"/>
  <c r="C24" i="25"/>
  <c r="D23" i="25"/>
  <c r="C23" i="25"/>
  <c r="C21" i="25"/>
  <c r="H21" i="25"/>
  <c r="I21" i="25"/>
  <c r="D21" i="25"/>
  <c r="I20" i="25"/>
  <c r="H20" i="25"/>
  <c r="D20" i="25"/>
  <c r="C20" i="25"/>
  <c r="I18" i="25"/>
  <c r="H18" i="25"/>
  <c r="C18" i="25"/>
  <c r="D18" i="25"/>
  <c r="I17" i="25"/>
  <c r="H17" i="25"/>
  <c r="D17" i="25"/>
  <c r="C17" i="25"/>
  <c r="M17" i="25" s="1"/>
  <c r="O17" i="25" s="1"/>
  <c r="I13" i="25"/>
  <c r="H13" i="25"/>
  <c r="I12" i="25"/>
  <c r="H12" i="25"/>
  <c r="D13" i="25"/>
  <c r="C13" i="25"/>
  <c r="M13" i="25" s="1"/>
  <c r="O13" i="25" s="1"/>
  <c r="D12" i="25"/>
  <c r="C12" i="25"/>
  <c r="M12" i="25" s="1"/>
  <c r="I34" i="25"/>
  <c r="N34" i="25" s="1"/>
  <c r="O34" i="25" s="1"/>
  <c r="H34" i="25"/>
  <c r="I33" i="25"/>
  <c r="H33" i="25"/>
  <c r="I32" i="25"/>
  <c r="H32" i="25"/>
  <c r="I29" i="25"/>
  <c r="H29" i="25"/>
  <c r="I22" i="25"/>
  <c r="N22" i="25" s="1"/>
  <c r="O22" i="25" s="1"/>
  <c r="H22" i="25"/>
  <c r="I19" i="25"/>
  <c r="H19" i="25"/>
  <c r="I16" i="25"/>
  <c r="H16" i="25"/>
  <c r="I15" i="25"/>
  <c r="H15" i="25"/>
  <c r="I14" i="25"/>
  <c r="H14" i="25"/>
  <c r="H10" i="25"/>
  <c r="M10" i="25" s="1"/>
  <c r="I11" i="25"/>
  <c r="H11" i="25"/>
  <c r="I10" i="25"/>
  <c r="D33" i="25"/>
  <c r="N33" i="25" s="1"/>
  <c r="O33" i="25" s="1"/>
  <c r="D32" i="25"/>
  <c r="N32" i="25" s="1"/>
  <c r="O32" i="25" s="1"/>
  <c r="D29" i="25"/>
  <c r="D22" i="25"/>
  <c r="D19" i="25"/>
  <c r="N19" i="25" s="1"/>
  <c r="O19" i="25" s="1"/>
  <c r="D14" i="25"/>
  <c r="N14" i="25" s="1"/>
  <c r="O14" i="25" s="1"/>
  <c r="D15" i="25"/>
  <c r="D16" i="25"/>
  <c r="D10" i="25"/>
  <c r="N10" i="25" s="1"/>
  <c r="D11" i="25"/>
  <c r="N11" i="25" s="1"/>
  <c r="C33" i="25"/>
  <c r="C32" i="25"/>
  <c r="C29" i="25"/>
  <c r="C22" i="25"/>
  <c r="C19" i="25"/>
  <c r="C16" i="25"/>
  <c r="C15" i="25"/>
  <c r="C14" i="25"/>
  <c r="C11" i="25"/>
  <c r="C10" i="25"/>
  <c r="E27" i="25"/>
  <c r="E23" i="25"/>
  <c r="N16" i="25" l="1"/>
  <c r="O16" i="25" s="1"/>
  <c r="O10" i="25"/>
  <c r="O11" i="25"/>
  <c r="Q11" i="25"/>
  <c r="M21" i="25"/>
  <c r="E21" i="25"/>
  <c r="J35" i="25"/>
  <c r="E24" i="25"/>
  <c r="E26" i="25"/>
  <c r="E28" i="25"/>
  <c r="K13" i="25"/>
  <c r="J28" i="25"/>
  <c r="J31" i="25"/>
  <c r="J29" i="25"/>
  <c r="J33" i="25"/>
  <c r="J34" i="25"/>
  <c r="D36" i="25"/>
  <c r="J32" i="25"/>
  <c r="I36" i="25"/>
  <c r="L10" i="25" s="1"/>
  <c r="J10" i="25"/>
  <c r="J14" i="25"/>
  <c r="C36" i="25"/>
  <c r="E10" i="25"/>
  <c r="J11" i="25"/>
  <c r="E12" i="25"/>
  <c r="J13" i="25"/>
  <c r="E14" i="25"/>
  <c r="J15" i="25"/>
  <c r="E16" i="25"/>
  <c r="J17" i="25"/>
  <c r="E18" i="25"/>
  <c r="J19" i="25"/>
  <c r="E20" i="25"/>
  <c r="J21" i="25"/>
  <c r="E22" i="25"/>
  <c r="E11" i="25"/>
  <c r="J12" i="25"/>
  <c r="E13" i="25"/>
  <c r="E15" i="25"/>
  <c r="J16" i="25"/>
  <c r="E17" i="25"/>
  <c r="J18" i="25"/>
  <c r="E19" i="25"/>
  <c r="J20" i="25"/>
  <c r="J22" i="25"/>
  <c r="K35" i="25"/>
  <c r="J23" i="25"/>
  <c r="J24" i="25"/>
  <c r="J25" i="25"/>
  <c r="J26" i="25"/>
  <c r="J27" i="25"/>
  <c r="K28" i="25"/>
  <c r="E29" i="25"/>
  <c r="K29" i="25"/>
  <c r="E30" i="25"/>
  <c r="K30" i="25"/>
  <c r="E31" i="25"/>
  <c r="K31" i="25"/>
  <c r="E32" i="25"/>
  <c r="K32" i="25"/>
  <c r="E33" i="25"/>
  <c r="K33" i="25"/>
  <c r="E35" i="25"/>
  <c r="L15" i="25" l="1"/>
  <c r="K22" i="25"/>
  <c r="K10" i="25"/>
  <c r="K26" i="25"/>
  <c r="K11" i="25"/>
  <c r="K34" i="25"/>
  <c r="K17" i="25"/>
  <c r="K24" i="25"/>
  <c r="Q10" i="25"/>
  <c r="Q30" i="25"/>
  <c r="Q22" i="25"/>
  <c r="Q14" i="25"/>
  <c r="Q33" i="25"/>
  <c r="Q29" i="25"/>
  <c r="Q25" i="25"/>
  <c r="Q21" i="25"/>
  <c r="Q17" i="25"/>
  <c r="Q13" i="25"/>
  <c r="Q32" i="25"/>
  <c r="Q24" i="25"/>
  <c r="Q16" i="25"/>
  <c r="Q15" i="25"/>
  <c r="Q28" i="25"/>
  <c r="Q20" i="25"/>
  <c r="Q12" i="25"/>
  <c r="Q34" i="25"/>
  <c r="Q26" i="25"/>
  <c r="Q18" i="25"/>
  <c r="Q35" i="25"/>
  <c r="Q31" i="25"/>
  <c r="Q27" i="25"/>
  <c r="Q23" i="25"/>
  <c r="Q19" i="25"/>
  <c r="P21" i="25"/>
  <c r="O21" i="25"/>
  <c r="K15" i="25"/>
  <c r="G27" i="25"/>
  <c r="F12" i="25"/>
  <c r="F10" i="25"/>
  <c r="L20" i="25"/>
  <c r="L22" i="25"/>
  <c r="L19" i="25"/>
  <c r="G29" i="25"/>
  <c r="L17" i="25"/>
  <c r="G13" i="25"/>
  <c r="G11" i="25"/>
  <c r="L13" i="25"/>
  <c r="L11" i="25"/>
  <c r="K21" i="25"/>
  <c r="K19" i="25"/>
  <c r="K20" i="25"/>
  <c r="K18" i="25"/>
  <c r="K16" i="25"/>
  <c r="K14" i="25"/>
  <c r="K23" i="25"/>
  <c r="K25" i="25"/>
  <c r="K27" i="25"/>
  <c r="K12" i="25"/>
  <c r="G22" i="25"/>
  <c r="G12" i="25"/>
  <c r="G10" i="25"/>
  <c r="G33" i="25"/>
  <c r="G20" i="25"/>
  <c r="G18" i="25"/>
  <c r="G34" i="25"/>
  <c r="G31" i="25"/>
  <c r="G14" i="25"/>
  <c r="G35" i="25"/>
  <c r="G32" i="25"/>
  <c r="G30" i="25"/>
  <c r="F21" i="25"/>
  <c r="F17" i="25"/>
  <c r="F11" i="25"/>
  <c r="G21" i="25"/>
  <c r="L21" i="25"/>
  <c r="G19" i="25"/>
  <c r="F22" i="25"/>
  <c r="G17" i="25"/>
  <c r="F19" i="25"/>
  <c r="F20" i="25"/>
  <c r="F18" i="25"/>
  <c r="F16" i="25"/>
  <c r="L26" i="25"/>
  <c r="L12" i="25"/>
  <c r="L24" i="25"/>
  <c r="L18" i="25"/>
  <c r="L16" i="25"/>
  <c r="L27" i="25"/>
  <c r="L25" i="25"/>
  <c r="L23" i="25"/>
  <c r="L14" i="25"/>
  <c r="G28" i="25"/>
  <c r="G15" i="25"/>
  <c r="G24" i="25"/>
  <c r="G26" i="25"/>
  <c r="G16" i="25"/>
  <c r="G23" i="25"/>
  <c r="G25" i="25"/>
  <c r="F27" i="25"/>
  <c r="F26" i="25"/>
  <c r="F25" i="25"/>
  <c r="F24" i="25"/>
  <c r="F23" i="25"/>
  <c r="F15" i="25"/>
  <c r="F14" i="25"/>
  <c r="F35" i="25"/>
  <c r="F34" i="25"/>
  <c r="F33" i="25"/>
  <c r="F32" i="25"/>
  <c r="F31" i="25"/>
  <c r="F30" i="25"/>
  <c r="F29" i="25"/>
  <c r="F13" i="25"/>
  <c r="E36" i="25"/>
  <c r="J36" i="25"/>
  <c r="L35" i="25"/>
  <c r="L34" i="25"/>
  <c r="L33" i="25"/>
  <c r="L32" i="25"/>
  <c r="L31" i="25"/>
  <c r="L30" i="25"/>
  <c r="L29" i="25"/>
  <c r="L28" i="25"/>
  <c r="C37" i="21"/>
  <c r="C32" i="22"/>
  <c r="D32" i="22"/>
  <c r="Q36" i="25" l="1"/>
  <c r="P34" i="25"/>
  <c r="P30" i="25"/>
  <c r="P26" i="25"/>
  <c r="P22" i="25"/>
  <c r="P18" i="25"/>
  <c r="P14" i="25"/>
  <c r="P11" i="25"/>
  <c r="P15" i="25"/>
  <c r="P19" i="25"/>
  <c r="P23" i="25"/>
  <c r="P27" i="25"/>
  <c r="P31" i="25"/>
  <c r="P35" i="25"/>
  <c r="P12" i="25"/>
  <c r="P32" i="25"/>
  <c r="P28" i="25"/>
  <c r="P24" i="25"/>
  <c r="P20" i="25"/>
  <c r="P16" i="25"/>
  <c r="P10" i="25"/>
  <c r="P13" i="25"/>
  <c r="P17" i="25"/>
  <c r="P25" i="25"/>
  <c r="P29" i="25"/>
  <c r="P33" i="25"/>
  <c r="O36" i="25"/>
  <c r="K36" i="25"/>
  <c r="F36" i="25"/>
  <c r="L36" i="25"/>
  <c r="G36" i="25"/>
  <c r="J20" i="22"/>
  <c r="E20" i="22"/>
  <c r="E18" i="22"/>
  <c r="E24" i="22"/>
  <c r="E25" i="22"/>
  <c r="J25" i="22"/>
  <c r="G25" i="22"/>
  <c r="F18" i="22"/>
  <c r="E30" i="22"/>
  <c r="P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9" i="24"/>
  <c r="K24" i="24"/>
  <c r="G23" i="24"/>
  <c r="F24" i="24"/>
  <c r="L17" i="23"/>
  <c r="C21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J23" i="24" l="1"/>
  <c r="J24" i="24"/>
  <c r="L23" i="24"/>
  <c r="L24" i="24"/>
  <c r="J10" i="24"/>
  <c r="F14" i="24"/>
  <c r="J12" i="24"/>
  <c r="F16" i="24"/>
  <c r="G18" i="23"/>
  <c r="F18" i="24"/>
  <c r="K11" i="23"/>
  <c r="K15" i="23"/>
  <c r="J11" i="24"/>
  <c r="J13" i="24"/>
  <c r="J15" i="24"/>
  <c r="J17" i="24"/>
  <c r="J21" i="24"/>
  <c r="K13" i="23"/>
  <c r="K19" i="23"/>
  <c r="L10" i="24"/>
  <c r="L11" i="24"/>
  <c r="L12" i="24"/>
  <c r="L13" i="24"/>
  <c r="L14" i="24"/>
  <c r="L15" i="24"/>
  <c r="L16" i="24"/>
  <c r="L17" i="24"/>
  <c r="E10" i="24"/>
  <c r="F19" i="24"/>
  <c r="J20" i="24"/>
  <c r="J22" i="24"/>
  <c r="K10" i="23"/>
  <c r="K12" i="23"/>
  <c r="K14" i="23"/>
  <c r="K17" i="23"/>
  <c r="K20" i="23"/>
  <c r="F10" i="24"/>
  <c r="K10" i="24"/>
  <c r="E11" i="24"/>
  <c r="K11" i="24"/>
  <c r="F12" i="24"/>
  <c r="K12" i="24"/>
  <c r="E13" i="24"/>
  <c r="K14" i="24"/>
  <c r="E15" i="24"/>
  <c r="K16" i="24"/>
  <c r="E17" i="24"/>
  <c r="K18" i="24"/>
  <c r="K19" i="24"/>
  <c r="E20" i="24"/>
  <c r="E21" i="24"/>
  <c r="E22" i="24"/>
  <c r="E23" i="24"/>
  <c r="L20" i="23"/>
  <c r="G10" i="23"/>
  <c r="L11" i="23"/>
  <c r="G12" i="23"/>
  <c r="L13" i="23"/>
  <c r="G14" i="23"/>
  <c r="L15" i="23"/>
  <c r="G16" i="23"/>
  <c r="L19" i="23"/>
  <c r="F11" i="24"/>
  <c r="E12" i="24"/>
  <c r="F13" i="24"/>
  <c r="K13" i="24"/>
  <c r="E14" i="24"/>
  <c r="J14" i="24"/>
  <c r="F15" i="24"/>
  <c r="K15" i="24"/>
  <c r="E16" i="24"/>
  <c r="J16" i="24"/>
  <c r="F17" i="24"/>
  <c r="K17" i="24"/>
  <c r="E18" i="24"/>
  <c r="J18" i="24"/>
  <c r="E19" i="24"/>
  <c r="J19" i="24"/>
  <c r="F20" i="24"/>
  <c r="K20" i="24"/>
  <c r="F21" i="24"/>
  <c r="K21" i="24"/>
  <c r="F22" i="24"/>
  <c r="K22" i="24"/>
  <c r="F23" i="24"/>
  <c r="K23" i="24"/>
  <c r="E24" i="24"/>
  <c r="J25" i="24"/>
  <c r="K16" i="23"/>
  <c r="K18" i="23"/>
  <c r="L21" i="24"/>
  <c r="L18" i="24"/>
  <c r="L20" i="24"/>
  <c r="L22" i="24"/>
  <c r="L10" i="23"/>
  <c r="G11" i="23"/>
  <c r="L12" i="23"/>
  <c r="G13" i="23"/>
  <c r="L14" i="23"/>
  <c r="G15" i="23"/>
  <c r="L16" i="23"/>
  <c r="G17" i="23"/>
  <c r="L18" i="23"/>
  <c r="G19" i="23"/>
  <c r="E21" i="23"/>
  <c r="G11" i="24"/>
  <c r="G12" i="24"/>
  <c r="G13" i="24"/>
  <c r="G14" i="24"/>
  <c r="G15" i="24"/>
  <c r="G16" i="24"/>
  <c r="G17" i="24"/>
  <c r="G18" i="24"/>
  <c r="G19" i="24"/>
  <c r="G20" i="24"/>
  <c r="G21" i="24"/>
  <c r="G22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4" i="24"/>
  <c r="E25" i="24"/>
  <c r="D37" i="21"/>
  <c r="I37" i="21"/>
  <c r="L32" i="21" s="1"/>
  <c r="H37" i="21"/>
  <c r="F25" i="24" l="1"/>
  <c r="K25" i="24"/>
  <c r="G25" i="24"/>
  <c r="K21" i="23"/>
  <c r="L25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<sst xmlns="http://schemas.openxmlformats.org/spreadsheetml/2006/main" count="341" uniqueCount="85">
  <si>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</si>
  <si>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</si>
  <si>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</si>
  <si>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</si>
  <si>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</si>
  <si>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</si>
  <si>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</si>
  <si>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</si>
  <si>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</si>
  <si>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</si>
  <si>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</si>
  <si>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</si>
  <si>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</si>
  <si>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</si>
  <si>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</si>
  <si>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</si>
  <si>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</si>
  <si>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</si>
  <si>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</si>
  <si>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</si>
  <si>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</si>
  <si>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</si>
  <si>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</si>
  <si>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</si>
  <si>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</si>
  <si>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</si>
  <si>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</si>
  <si>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</si>
  <si>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</si>
  <si>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</si>
  <si>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</si>
  <si>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</si>
  <si>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</si>
  <si>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</si>
  <si>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</si>
  <si>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</si>
  <si>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</si>
  <si>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</si>
  <si>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</si>
  <si>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</si>
  <si>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</si>
  <si>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</si>
  <si>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</si>
  <si>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</si>
  <si>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</si>
  <si>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</si>
  <si>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</si>
  <si>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</si>
  <si>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</si>
  <si>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</si>
  <si>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</si>
  <si>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</si>
  <si>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</si>
  <si>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</si>
  <si>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</si>
  <si>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</si>
  <si>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</si>
  <si>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</si>
  <si>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</si>
  <si>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</si>
  <si>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</si>
  <si>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</si>
  <si>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</si>
  <si>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</si>
  <si>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</si>
  <si>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Adriatic osiguranje d.d.*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</si>
  <si>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</si>
  <si>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</si>
  <si>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</si>
  <si>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</si>
  <si>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</si>
  <si>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</si>
  <si>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</si>
  <si>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</si>
  <si>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</si>
  <si>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</si>
  <si>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</si>
  <si>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Vienna osiguranje d.d.***</t>
  </si>
  <si>
    <t>***Merkur BH osiguranje d.d. od 26. oktobra 2018. godine posluje pod novim nazivom Vienna osiguranje d.d.</t>
  </si>
  <si>
    <t xml:space="preserve">**VGT osiguranje d.d. je od 4. maja 2018. godine pripojeno Grawe osiguranju d.d. </t>
  </si>
  <si>
    <t>I-VI-2020</t>
  </si>
  <si>
    <t>2020.</t>
  </si>
  <si>
    <t>ŽIVOTNA I NEŽIVOTNA OSIGURANJA</t>
  </si>
  <si>
    <t xml:space="preserve">ŽIVOTNA I NEŽIVOTNA OSIGURANJA </t>
  </si>
  <si>
    <t>*Od 1. januara 2018. godine Bosna-Sunce osiguranje d.d. je nakon akvizicije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</si>
</sst>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  <numFmt numFmtId="169" formatCode="\+#,##0;\-#,##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8" fontId="23" fillId="3" borderId="2" xfId="6" applyNumberFormat="1" applyFont="1" applyFill="1" applyBorder="1" applyAlignment="1">
      <alignment horizontal="righ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2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74" t="s">
        <v>58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78" t="s">
        <v>59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83</v>
      </c>
      <c r="N7" s="84"/>
      <c r="O7" s="84"/>
      <c r="P7" s="84"/>
      <c r="Q7" s="88"/>
      <c r="R7" s="1"/>
      <c r="S7" s="1"/>
      <c r="T7" s="1"/>
      <c r="U7" s="1"/>
      <c r="V7" s="1"/>
    </row>
    <row r="8" spans="1:22" ht="21.75" customHeight="1" x14ac:dyDescent="0.25">
      <c r="A8" s="79"/>
      <c r="B8" s="82"/>
      <c r="C8" s="85" t="s">
        <v>26</v>
      </c>
      <c r="D8" s="85"/>
      <c r="E8" s="86" t="s">
        <v>60</v>
      </c>
      <c r="F8" s="82" t="s">
        <v>57</v>
      </c>
      <c r="G8" s="82"/>
      <c r="H8" s="85" t="s">
        <v>26</v>
      </c>
      <c r="I8" s="85"/>
      <c r="J8" s="86" t="s">
        <v>61</v>
      </c>
      <c r="K8" s="82" t="s">
        <v>57</v>
      </c>
      <c r="L8" s="82"/>
      <c r="M8" s="85" t="s">
        <v>26</v>
      </c>
      <c r="N8" s="85"/>
      <c r="O8" s="86" t="s">
        <v>61</v>
      </c>
      <c r="P8" s="82" t="s">
        <v>57</v>
      </c>
      <c r="Q8" s="89"/>
      <c r="R8" s="1"/>
      <c r="S8" s="1"/>
      <c r="T8" s="1"/>
      <c r="U8" s="1"/>
      <c r="V8" s="1"/>
    </row>
    <row r="9" spans="1:22" ht="18.75" customHeight="1" thickBot="1" x14ac:dyDescent="0.3">
      <c r="A9" s="80"/>
      <c r="B9" s="83"/>
      <c r="C9" s="67" t="s">
        <v>66</v>
      </c>
      <c r="D9" s="67" t="s">
        <v>80</v>
      </c>
      <c r="E9" s="87"/>
      <c r="F9" s="38" t="s">
        <v>69</v>
      </c>
      <c r="G9" s="38" t="s">
        <v>81</v>
      </c>
      <c r="H9" s="71" t="s">
        <v>66</v>
      </c>
      <c r="I9" s="71" t="s">
        <v>80</v>
      </c>
      <c r="J9" s="87"/>
      <c r="K9" s="38" t="s">
        <v>69</v>
      </c>
      <c r="L9" s="38" t="s">
        <v>81</v>
      </c>
      <c r="M9" s="71" t="s">
        <v>66</v>
      </c>
      <c r="N9" s="71" t="s">
        <v>80</v>
      </c>
      <c r="O9" s="87"/>
      <c r="P9" s="38" t="s">
        <v>69</v>
      </c>
      <c r="Q9" s="39" t="s">
        <v>81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65</v>
      </c>
      <c r="C10" s="69">
        <f>FBiH!C10</f>
        <v>31720480</v>
      </c>
      <c r="D10" s="69">
        <f>FBiH!D10</f>
        <v>31292132.399999999</v>
      </c>
      <c r="E10" s="12">
        <f>IFERROR((D10-C10)/C10*100, "-")</f>
        <v>-1.3503818353316264</v>
      </c>
      <c r="F10" s="12">
        <f t="shared" ref="F10:F27" si="0">C10/C$36*100</f>
        <v>10.36573137274112</v>
      </c>
      <c r="G10" s="27">
        <f t="shared" ref="G10:G27" si="1">D10/D$36*100</f>
        <v>10.413011814232361</v>
      </c>
      <c r="H10" s="69">
        <f>FBiH!H10</f>
        <v>2196539</v>
      </c>
      <c r="I10" s="69">
        <f>FBiH!I10</f>
        <v>1868610.3</v>
      </c>
      <c r="J10" s="12">
        <f t="shared" ref="J10:J33" si="2">IFERROR((I10-H10)/H10*100, "-")</f>
        <v>-14.929336560835022</v>
      </c>
      <c r="K10" s="12">
        <f>H10/H$36*100</f>
        <v>2.8613330375368022</v>
      </c>
      <c r="L10" s="30">
        <f>I10/I$36*100</f>
        <v>2.5081685310917536</v>
      </c>
      <c r="M10" s="69">
        <f>C10+H10</f>
        <v>33917019</v>
      </c>
      <c r="N10" s="69">
        <f>D10+I10</f>
        <v>33160742.699999999</v>
      </c>
      <c r="O10" s="12">
        <f t="shared" ref="O10" si="3">IFERROR((N10-M10)/M10*100, "-")</f>
        <v>-2.2297841092697466</v>
      </c>
      <c r="P10" s="12">
        <f>M10/M$36*100</f>
        <v>8.86072609867335</v>
      </c>
      <c r="Q10" s="30">
        <f>N10/N$36*100</f>
        <v>8.8426077738613351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0</v>
      </c>
      <c r="C11" s="69">
        <f>FBiH!C11</f>
        <v>16453244</v>
      </c>
      <c r="D11" s="69">
        <f>FBiH!D11</f>
        <v>18854269.300000001</v>
      </c>
      <c r="E11" s="12">
        <f>IFERROR((D11-C11)/C11*100, "-")</f>
        <v>14.593020683337588</v>
      </c>
      <c r="F11" s="12">
        <f t="shared" si="0"/>
        <v>5.3766496444620193</v>
      </c>
      <c r="G11" s="27">
        <f t="shared" si="1"/>
        <v>6.2740923648149494</v>
      </c>
      <c r="H11" s="69">
        <f>FBiH!H11</f>
        <v>0</v>
      </c>
      <c r="I11" s="69">
        <f>FBiH!I11</f>
        <v>0</v>
      </c>
      <c r="J11" s="12" t="str">
        <f>IFERROR((I11-H11)/H11*100, "-")</f>
        <v>-</v>
      </c>
      <c r="K11" s="12">
        <f>H11/H$36*100</f>
        <v>0</v>
      </c>
      <c r="L11" s="30">
        <f>I11/I$36*100</f>
        <v>0</v>
      </c>
      <c r="M11" s="69">
        <f t="shared" ref="M11:N35" si="4">C11+H11</f>
        <v>16453244</v>
      </c>
      <c r="N11" s="69">
        <f t="shared" si="4"/>
        <v>18854269.300000001</v>
      </c>
      <c r="O11" s="12">
        <f>IFERROR((N11-M11)/M11*100, "-")</f>
        <v>14.593020683337588</v>
      </c>
      <c r="P11" s="12">
        <f>M11/M$36*100</f>
        <v>4.2983638544012583</v>
      </c>
      <c r="Q11" s="30">
        <f>N11/N$36*100</f>
        <v>5.0276590542905764</v>
      </c>
      <c r="R11" s="1"/>
      <c r="S11" s="1"/>
      <c r="T11" s="1"/>
      <c r="U11" s="1"/>
      <c r="V11" s="1"/>
    </row>
    <row r="12" spans="1:22" ht="15" customHeight="1" x14ac:dyDescent="0.25">
      <c r="A12" s="16" t="s">
        <v>29</v>
      </c>
      <c r="B12" s="7" t="s">
        <v>21</v>
      </c>
      <c r="C12" s="69">
        <f>RS!C10</f>
        <v>8296822.4100000001</v>
      </c>
      <c r="D12" s="69">
        <f>RS!D10</f>
        <v>0</v>
      </c>
      <c r="E12" s="12">
        <f t="shared" ref="E12:E35" si="5">IFERROR((D12-C12)/C12*100, "-")</f>
        <v>-100</v>
      </c>
      <c r="F12" s="12">
        <f t="shared" si="0"/>
        <v>2.7112651621097346</v>
      </c>
      <c r="G12" s="27">
        <f t="shared" si="1"/>
        <v>0</v>
      </c>
      <c r="H12" s="69">
        <f>RS!H10</f>
        <v>0</v>
      </c>
      <c r="I12" s="69">
        <f>RS!I10</f>
        <v>0</v>
      </c>
      <c r="J12" s="12" t="str">
        <f>IFERROR((#REF!-I12)/I12*100, "-")</f>
        <v>-</v>
      </c>
      <c r="K12" s="12">
        <f>I12/H$36*100</f>
        <v>0</v>
      </c>
      <c r="L12" s="30">
        <f t="shared" ref="L12:L35" si="6">I12/I$36*100</f>
        <v>0</v>
      </c>
      <c r="M12" s="69">
        <f t="shared" si="4"/>
        <v>8296822.4100000001</v>
      </c>
      <c r="N12" s="69">
        <f t="shared" si="4"/>
        <v>0</v>
      </c>
      <c r="O12" s="12" t="str">
        <f>IFERROR((#REF!-N12)/N12*100, "-")</f>
        <v>-</v>
      </c>
      <c r="P12" s="12">
        <f>N12/M$36*100</f>
        <v>0</v>
      </c>
      <c r="Q12" s="30">
        <f t="shared" ref="Q12:Q35" si="7">N12/N$36*100</f>
        <v>0</v>
      </c>
      <c r="R12" s="1"/>
      <c r="S12" s="1"/>
      <c r="T12" s="1"/>
      <c r="U12" s="1"/>
      <c r="V12" s="1"/>
    </row>
    <row r="13" spans="1:22" ht="14.25" customHeight="1" x14ac:dyDescent="0.25">
      <c r="A13" s="16" t="s">
        <v>30</v>
      </c>
      <c r="B13" s="7" t="s">
        <v>12</v>
      </c>
      <c r="C13" s="69">
        <f>RS!C11</f>
        <v>8438781.4499999993</v>
      </c>
      <c r="D13" s="69">
        <f>RS!D11</f>
        <v>8173759.1899999995</v>
      </c>
      <c r="E13" s="12">
        <f t="shared" si="5"/>
        <v>-3.1405275935899466</v>
      </c>
      <c r="F13" s="12">
        <f t="shared" si="0"/>
        <v>2.757655042545724</v>
      </c>
      <c r="G13" s="27">
        <f t="shared" si="1"/>
        <v>2.7199632778033478</v>
      </c>
      <c r="H13" s="69">
        <f>RS!H11</f>
        <v>0</v>
      </c>
      <c r="I13" s="69">
        <f>RS!I11</f>
        <v>0</v>
      </c>
      <c r="J13" s="12" t="str">
        <f t="shared" si="2"/>
        <v>-</v>
      </c>
      <c r="K13" s="12">
        <f t="shared" ref="K13:K35" si="8">H13/H$36*100</f>
        <v>0</v>
      </c>
      <c r="L13" s="30">
        <f t="shared" si="6"/>
        <v>0</v>
      </c>
      <c r="M13" s="69">
        <f t="shared" si="4"/>
        <v>8438781.4499999993</v>
      </c>
      <c r="N13" s="69">
        <f t="shared" si="4"/>
        <v>8173759.1899999995</v>
      </c>
      <c r="O13" s="12">
        <f t="shared" ref="O13:O33" si="9">IFERROR((N13-M13)/M13*100, "-")</f>
        <v>-3.1405275935899466</v>
      </c>
      <c r="P13" s="12">
        <f t="shared" ref="P13:P35" si="10">M13/M$36*100</f>
        <v>2.2046079885444985</v>
      </c>
      <c r="Q13" s="30">
        <f t="shared" si="7"/>
        <v>2.1796057829297211</v>
      </c>
      <c r="R13" s="1"/>
      <c r="S13" s="1"/>
      <c r="T13" s="1"/>
      <c r="U13" s="1"/>
      <c r="V13" s="1"/>
    </row>
    <row r="14" spans="1:22" ht="15.75" customHeight="1" x14ac:dyDescent="0.25">
      <c r="A14" s="16" t="s">
        <v>31</v>
      </c>
      <c r="B14" s="7" t="s">
        <v>1</v>
      </c>
      <c r="C14" s="69">
        <f>FBiH!C12</f>
        <v>4711540</v>
      </c>
      <c r="D14" s="69">
        <f>FBiH!D12</f>
        <v>4798001.3</v>
      </c>
      <c r="E14" s="12">
        <f t="shared" si="5"/>
        <v>1.835096380376688</v>
      </c>
      <c r="F14" s="12">
        <f t="shared" si="0"/>
        <v>1.5396538133068824</v>
      </c>
      <c r="G14" s="27">
        <f t="shared" si="1"/>
        <v>1.5966199932607414</v>
      </c>
      <c r="H14" s="69">
        <f>FBiH!H12</f>
        <v>0</v>
      </c>
      <c r="I14" s="69">
        <f>FBiH!I12</f>
        <v>0</v>
      </c>
      <c r="J14" s="12" t="str">
        <f t="shared" si="2"/>
        <v>-</v>
      </c>
      <c r="K14" s="12">
        <f t="shared" si="8"/>
        <v>0</v>
      </c>
      <c r="L14" s="30">
        <f t="shared" si="6"/>
        <v>0</v>
      </c>
      <c r="M14" s="69">
        <f t="shared" si="4"/>
        <v>4711540</v>
      </c>
      <c r="N14" s="69">
        <f t="shared" si="4"/>
        <v>4798001.3</v>
      </c>
      <c r="O14" s="12">
        <f t="shared" si="9"/>
        <v>1.835096380376688</v>
      </c>
      <c r="P14" s="12">
        <f t="shared" si="10"/>
        <v>1.230876612208857</v>
      </c>
      <c r="Q14" s="30">
        <f t="shared" si="7"/>
        <v>1.2794298360023402</v>
      </c>
      <c r="R14" s="1"/>
      <c r="S14" s="1"/>
      <c r="T14" s="1"/>
      <c r="U14" s="1"/>
      <c r="V14" s="1"/>
    </row>
    <row r="15" spans="1:22" x14ac:dyDescent="0.25">
      <c r="A15" s="16" t="s">
        <v>32</v>
      </c>
      <c r="B15" s="7" t="s">
        <v>24</v>
      </c>
      <c r="C15" s="69">
        <f>FBiH!C13</f>
        <v>18249837</v>
      </c>
      <c r="D15" s="69">
        <f>FBiH!D13</f>
        <v>20441780</v>
      </c>
      <c r="E15" s="12">
        <f t="shared" si="5"/>
        <v>12.010753849472739</v>
      </c>
      <c r="F15" s="12">
        <f t="shared" si="0"/>
        <v>5.963746700501118</v>
      </c>
      <c r="G15" s="27">
        <f t="shared" si="1"/>
        <v>6.8023646941983023</v>
      </c>
      <c r="H15" s="69">
        <f>FBiH!H13</f>
        <v>0</v>
      </c>
      <c r="I15" s="69">
        <f>FBiH!I13</f>
        <v>0</v>
      </c>
      <c r="J15" s="12" t="str">
        <f t="shared" si="2"/>
        <v>-</v>
      </c>
      <c r="K15" s="12">
        <f t="shared" si="8"/>
        <v>0</v>
      </c>
      <c r="L15" s="30">
        <f t="shared" si="6"/>
        <v>0</v>
      </c>
      <c r="M15" s="69">
        <f t="shared" si="4"/>
        <v>18249837</v>
      </c>
      <c r="N15" s="69">
        <f t="shared" si="4"/>
        <v>20441780</v>
      </c>
      <c r="O15" s="12">
        <f t="shared" si="9"/>
        <v>12.010753849472739</v>
      </c>
      <c r="P15" s="12">
        <f t="shared" si="10"/>
        <v>4.7677187373818013</v>
      </c>
      <c r="Q15" s="30">
        <f t="shared" si="7"/>
        <v>5.4509829401246552</v>
      </c>
      <c r="R15" s="1"/>
      <c r="S15" s="1"/>
      <c r="T15" s="1"/>
      <c r="U15" s="1"/>
      <c r="V15" s="1"/>
    </row>
    <row r="16" spans="1:22" ht="15" customHeight="1" x14ac:dyDescent="0.25">
      <c r="A16" s="16" t="s">
        <v>33</v>
      </c>
      <c r="B16" s="7" t="s">
        <v>2</v>
      </c>
      <c r="C16" s="69">
        <f>FBiH!C14</f>
        <v>23468481</v>
      </c>
      <c r="D16" s="69">
        <f>FBiH!D14</f>
        <v>17895629.300000001</v>
      </c>
      <c r="E16" s="12">
        <f t="shared" si="5"/>
        <v>-23.746111646510055</v>
      </c>
      <c r="F16" s="12">
        <f t="shared" si="0"/>
        <v>7.669113764113245</v>
      </c>
      <c r="G16" s="27">
        <f t="shared" si="1"/>
        <v>5.9550879097016356</v>
      </c>
      <c r="H16" s="69">
        <f>FBiH!H14</f>
        <v>4369972</v>
      </c>
      <c r="I16" s="69">
        <f>FBiH!I14</f>
        <v>2366911.4</v>
      </c>
      <c r="J16" s="12">
        <f t="shared" si="2"/>
        <v>-45.836920694228702</v>
      </c>
      <c r="K16" s="12">
        <f t="shared" si="8"/>
        <v>5.6925669231052929</v>
      </c>
      <c r="L16" s="30">
        <f t="shared" si="6"/>
        <v>3.1770202108820262</v>
      </c>
      <c r="M16" s="69">
        <f t="shared" si="4"/>
        <v>27838453</v>
      </c>
      <c r="N16" s="69">
        <f t="shared" si="4"/>
        <v>20262540.699999999</v>
      </c>
      <c r="O16" s="12">
        <f t="shared" si="9"/>
        <v>-27.213840869677639</v>
      </c>
      <c r="P16" s="12">
        <f t="shared" si="10"/>
        <v>7.2727177775791976</v>
      </c>
      <c r="Q16" s="30">
        <f t="shared" si="7"/>
        <v>5.4031871822943733</v>
      </c>
      <c r="R16" s="1"/>
      <c r="S16" s="1"/>
      <c r="T16" s="1"/>
      <c r="U16" s="1"/>
      <c r="V16" s="1"/>
    </row>
    <row r="17" spans="1:22" ht="15.75" customHeight="1" x14ac:dyDescent="0.25">
      <c r="A17" s="16" t="s">
        <v>34</v>
      </c>
      <c r="B17" s="7" t="s">
        <v>13</v>
      </c>
      <c r="C17" s="69">
        <f>RS!C12</f>
        <v>12058470.02</v>
      </c>
      <c r="D17" s="69">
        <f>RS!D12</f>
        <v>11677357.58</v>
      </c>
      <c r="E17" s="12">
        <f t="shared" si="5"/>
        <v>-3.160537276850977</v>
      </c>
      <c r="F17" s="12">
        <f t="shared" si="0"/>
        <v>3.9405097587921825</v>
      </c>
      <c r="G17" s="27">
        <f t="shared" si="1"/>
        <v>3.8858477551231321</v>
      </c>
      <c r="H17" s="69">
        <f>RS!H12</f>
        <v>0</v>
      </c>
      <c r="I17" s="69">
        <f>RS!I12</f>
        <v>0</v>
      </c>
      <c r="J17" s="12" t="str">
        <f t="shared" si="2"/>
        <v>-</v>
      </c>
      <c r="K17" s="12">
        <f t="shared" si="8"/>
        <v>0</v>
      </c>
      <c r="L17" s="30">
        <f t="shared" si="6"/>
        <v>0</v>
      </c>
      <c r="M17" s="69">
        <f t="shared" si="4"/>
        <v>12058470.02</v>
      </c>
      <c r="N17" s="69">
        <f t="shared" si="4"/>
        <v>11677357.58</v>
      </c>
      <c r="O17" s="12">
        <f t="shared" si="9"/>
        <v>-3.160537276850977</v>
      </c>
      <c r="P17" s="12">
        <f t="shared" si="10"/>
        <v>3.1502414765956921</v>
      </c>
      <c r="Q17" s="30">
        <f t="shared" si="7"/>
        <v>3.1138715392845109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14</v>
      </c>
      <c r="C18" s="69">
        <f>RS!C13</f>
        <v>11961445</v>
      </c>
      <c r="D18" s="69">
        <f>RS!D13</f>
        <v>11914303.939999999</v>
      </c>
      <c r="E18" s="12">
        <f t="shared" si="5"/>
        <v>-0.39410840412676329</v>
      </c>
      <c r="F18" s="12">
        <f t="shared" si="0"/>
        <v>3.9088035773675998</v>
      </c>
      <c r="G18" s="27">
        <f t="shared" si="1"/>
        <v>3.9646958570830781</v>
      </c>
      <c r="H18" s="69">
        <f>RS!H13</f>
        <v>339667</v>
      </c>
      <c r="I18" s="69">
        <f>RS!I13</f>
        <v>0</v>
      </c>
      <c r="J18" s="12">
        <f t="shared" si="2"/>
        <v>-100</v>
      </c>
      <c r="K18" s="12">
        <f t="shared" si="8"/>
        <v>0.44246899730030426</v>
      </c>
      <c r="L18" s="30">
        <f t="shared" si="6"/>
        <v>0</v>
      </c>
      <c r="M18" s="69">
        <f t="shared" si="4"/>
        <v>12301112</v>
      </c>
      <c r="N18" s="69">
        <f t="shared" si="4"/>
        <v>11914303.939999999</v>
      </c>
      <c r="O18" s="12">
        <f t="shared" si="9"/>
        <v>-3.1444966926567335</v>
      </c>
      <c r="P18" s="12">
        <f t="shared" si="10"/>
        <v>3.2136310134184831</v>
      </c>
      <c r="Q18" s="30">
        <f t="shared" si="7"/>
        <v>3.1770553993047552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3</v>
      </c>
      <c r="C19" s="69">
        <f>FBiH!C15</f>
        <v>31220112</v>
      </c>
      <c r="D19" s="69">
        <f>FBiH!D15</f>
        <v>30732737.399999999</v>
      </c>
      <c r="E19" s="12">
        <f t="shared" si="5"/>
        <v>-1.5610917731493132</v>
      </c>
      <c r="F19" s="12">
        <f t="shared" si="0"/>
        <v>10.20221933649464</v>
      </c>
      <c r="G19" s="27">
        <f t="shared" si="1"/>
        <v>10.226863210827419</v>
      </c>
      <c r="H19" s="69">
        <f>FBiH!H15</f>
        <v>0</v>
      </c>
      <c r="I19" s="69">
        <f>FBiH!I15</f>
        <v>0</v>
      </c>
      <c r="J19" s="12" t="str">
        <f t="shared" si="2"/>
        <v>-</v>
      </c>
      <c r="K19" s="12">
        <f t="shared" si="8"/>
        <v>0</v>
      </c>
      <c r="L19" s="30">
        <f t="shared" si="6"/>
        <v>0</v>
      </c>
      <c r="M19" s="69">
        <f t="shared" si="4"/>
        <v>31220112</v>
      </c>
      <c r="N19" s="69">
        <f t="shared" si="4"/>
        <v>30732737.399999999</v>
      </c>
      <c r="O19" s="12">
        <f t="shared" si="9"/>
        <v>-1.5610917731493132</v>
      </c>
      <c r="P19" s="12">
        <f t="shared" si="10"/>
        <v>8.1561667079853066</v>
      </c>
      <c r="Q19" s="30">
        <f t="shared" si="7"/>
        <v>8.1951585072694719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23</v>
      </c>
      <c r="C20" s="69">
        <f>RS!C14</f>
        <v>4551106</v>
      </c>
      <c r="D20" s="69">
        <f>RS!D14</f>
        <v>5524664.8600000003</v>
      </c>
      <c r="E20" s="12">
        <f t="shared" si="5"/>
        <v>21.391698193801687</v>
      </c>
      <c r="F20" s="12">
        <f t="shared" si="0"/>
        <v>1.4872266196750601</v>
      </c>
      <c r="G20" s="27">
        <f t="shared" si="1"/>
        <v>1.838430175402632</v>
      </c>
      <c r="H20" s="69">
        <f>RS!H14</f>
        <v>0</v>
      </c>
      <c r="I20" s="69">
        <f>RS!I14</f>
        <v>0</v>
      </c>
      <c r="J20" s="12" t="str">
        <f t="shared" si="2"/>
        <v>-</v>
      </c>
      <c r="K20" s="12">
        <f t="shared" si="8"/>
        <v>0</v>
      </c>
      <c r="L20" s="30">
        <f t="shared" si="6"/>
        <v>0</v>
      </c>
      <c r="M20" s="69">
        <f t="shared" si="4"/>
        <v>4551106</v>
      </c>
      <c r="N20" s="69">
        <f t="shared" si="4"/>
        <v>5524664.8600000003</v>
      </c>
      <c r="O20" s="12">
        <f t="shared" si="9"/>
        <v>21.391698193801687</v>
      </c>
      <c r="P20" s="12">
        <f t="shared" si="10"/>
        <v>1.1889636796213983</v>
      </c>
      <c r="Q20" s="30">
        <f t="shared" si="7"/>
        <v>1.473201154780365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16</v>
      </c>
      <c r="C21" s="69">
        <f>RS!C15</f>
        <v>3379.12</v>
      </c>
      <c r="D21" s="69">
        <f>RS!D15</f>
        <v>4869186.3</v>
      </c>
      <c r="E21" s="72">
        <f t="shared" si="5"/>
        <v>143996.28246407348</v>
      </c>
      <c r="F21" s="12">
        <f t="shared" si="0"/>
        <v>1.104240862567558E-3</v>
      </c>
      <c r="G21" s="27">
        <f t="shared" si="1"/>
        <v>1.6203080640039207</v>
      </c>
      <c r="H21" s="69">
        <f>RS!H15</f>
        <v>9059851</v>
      </c>
      <c r="I21" s="69">
        <f>RS!I15</f>
        <v>10335444.060000001</v>
      </c>
      <c r="J21" s="12">
        <f t="shared" si="2"/>
        <v>14.079625150568157</v>
      </c>
      <c r="K21" s="12">
        <f t="shared" si="8"/>
        <v>11.801862375974585</v>
      </c>
      <c r="L21" s="30">
        <f t="shared" si="6"/>
        <v>13.872895566374217</v>
      </c>
      <c r="M21" s="69">
        <f t="shared" si="4"/>
        <v>9063230.1199999992</v>
      </c>
      <c r="N21" s="69">
        <f t="shared" si="4"/>
        <v>15204630.359999999</v>
      </c>
      <c r="O21" s="12">
        <f t="shared" si="9"/>
        <v>67.76171584176879</v>
      </c>
      <c r="P21" s="12">
        <f t="shared" si="10"/>
        <v>2.3677434524114989</v>
      </c>
      <c r="Q21" s="30">
        <f t="shared" si="7"/>
        <v>4.0544502828648676</v>
      </c>
      <c r="R21" s="1"/>
      <c r="S21" s="1"/>
      <c r="T21" s="1"/>
      <c r="U21" s="1"/>
      <c r="V21" s="1"/>
    </row>
    <row r="22" spans="1:22" x14ac:dyDescent="0.25">
      <c r="A22" s="16" t="s">
        <v>39</v>
      </c>
      <c r="B22" s="7" t="s">
        <v>4</v>
      </c>
      <c r="C22" s="69">
        <f>FBiH!C16</f>
        <v>13256440</v>
      </c>
      <c r="D22" s="69">
        <f>FBiH!D16</f>
        <v>13200590</v>
      </c>
      <c r="E22" s="12">
        <f t="shared" si="5"/>
        <v>-0.42130466399727229</v>
      </c>
      <c r="F22" s="12">
        <f t="shared" si="0"/>
        <v>4.3319866533816729</v>
      </c>
      <c r="G22" s="27">
        <f t="shared" si="1"/>
        <v>4.3927303472881114</v>
      </c>
      <c r="H22" s="69">
        <f>FBiH!H16</f>
        <v>13619267</v>
      </c>
      <c r="I22" s="69">
        <f>FBiH!I16</f>
        <v>13822771.4</v>
      </c>
      <c r="J22" s="12">
        <f t="shared" si="2"/>
        <v>1.4942390071359961</v>
      </c>
      <c r="K22" s="12">
        <f t="shared" si="8"/>
        <v>17.741209518307997</v>
      </c>
      <c r="L22" s="30">
        <f t="shared" si="6"/>
        <v>18.553809875689492</v>
      </c>
      <c r="M22" s="69">
        <f t="shared" si="4"/>
        <v>26875707</v>
      </c>
      <c r="N22" s="69">
        <f t="shared" si="4"/>
        <v>27023361.399999999</v>
      </c>
      <c r="O22" s="12">
        <f t="shared" si="9"/>
        <v>0.54939726794907573</v>
      </c>
      <c r="P22" s="12">
        <f t="shared" si="10"/>
        <v>7.0212030849526625</v>
      </c>
      <c r="Q22" s="30">
        <f t="shared" si="7"/>
        <v>7.2060203160499281</v>
      </c>
      <c r="R22" s="8"/>
      <c r="S22" s="1"/>
      <c r="T22" s="1"/>
      <c r="U22" s="1"/>
      <c r="V22" s="1"/>
    </row>
    <row r="23" spans="1:22" x14ac:dyDescent="0.25">
      <c r="A23" s="16" t="s">
        <v>40</v>
      </c>
      <c r="B23" s="7" t="s">
        <v>17</v>
      </c>
      <c r="C23" s="69">
        <f>RS!C16</f>
        <v>2000918</v>
      </c>
      <c r="D23" s="69">
        <f>RS!D16</f>
        <v>2283281.87</v>
      </c>
      <c r="E23" s="12">
        <f t="shared" si="5"/>
        <v>14.111716222253992</v>
      </c>
      <c r="F23" s="12">
        <f t="shared" si="0"/>
        <v>0.65386710689379279</v>
      </c>
      <c r="G23" s="27">
        <f t="shared" si="1"/>
        <v>0.75980252108138724</v>
      </c>
      <c r="H23" s="69">
        <f>RS!H16</f>
        <v>0</v>
      </c>
      <c r="I23" s="69">
        <f>RS!I16</f>
        <v>0</v>
      </c>
      <c r="J23" s="12" t="str">
        <f t="shared" si="2"/>
        <v>-</v>
      </c>
      <c r="K23" s="12">
        <f t="shared" si="8"/>
        <v>0</v>
      </c>
      <c r="L23" s="30">
        <f t="shared" si="6"/>
        <v>0</v>
      </c>
      <c r="M23" s="69">
        <f t="shared" si="4"/>
        <v>2000918</v>
      </c>
      <c r="N23" s="69">
        <f t="shared" si="4"/>
        <v>2283281.87</v>
      </c>
      <c r="O23" s="12">
        <f t="shared" si="9"/>
        <v>14.111716222253992</v>
      </c>
      <c r="P23" s="12">
        <f t="shared" si="10"/>
        <v>0.52273421623242555</v>
      </c>
      <c r="Q23" s="30">
        <f t="shared" si="7"/>
        <v>0.60885747331523576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18</v>
      </c>
      <c r="C24" s="69">
        <f>RS!C17</f>
        <v>5584029</v>
      </c>
      <c r="D24" s="69">
        <f>RS!D17</f>
        <v>5636003.1799999997</v>
      </c>
      <c r="E24" s="12">
        <f t="shared" si="5"/>
        <v>0.9307648652970768</v>
      </c>
      <c r="F24" s="12">
        <f t="shared" si="0"/>
        <v>1.8247688746070749</v>
      </c>
      <c r="G24" s="27">
        <f t="shared" si="1"/>
        <v>1.8754799752282514</v>
      </c>
      <c r="H24" s="69">
        <f>RS!H17</f>
        <v>0</v>
      </c>
      <c r="I24" s="69">
        <f>RS!I17</f>
        <v>0</v>
      </c>
      <c r="J24" s="12" t="str">
        <f t="shared" si="2"/>
        <v>-</v>
      </c>
      <c r="K24" s="12">
        <f t="shared" si="8"/>
        <v>0</v>
      </c>
      <c r="L24" s="30">
        <f t="shared" si="6"/>
        <v>0</v>
      </c>
      <c r="M24" s="69">
        <f t="shared" si="4"/>
        <v>5584029</v>
      </c>
      <c r="N24" s="69">
        <f t="shared" si="4"/>
        <v>5636003.1799999997</v>
      </c>
      <c r="O24" s="12">
        <f t="shared" si="9"/>
        <v>0.9307648652970768</v>
      </c>
      <c r="P24" s="12">
        <f t="shared" si="10"/>
        <v>1.4588119166973033</v>
      </c>
      <c r="Q24" s="30">
        <f t="shared" si="7"/>
        <v>1.502890510741643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19</v>
      </c>
      <c r="C25" s="69">
        <f>RS!C18</f>
        <v>7953411</v>
      </c>
      <c r="D25" s="69">
        <f>RS!D18</f>
        <v>7476016.2999999998</v>
      </c>
      <c r="E25" s="12">
        <f t="shared" si="5"/>
        <v>-6.002389415057265</v>
      </c>
      <c r="F25" s="12">
        <f t="shared" si="0"/>
        <v>2.5990439590764178</v>
      </c>
      <c r="G25" s="27">
        <f t="shared" si="1"/>
        <v>2.487776961319955</v>
      </c>
      <c r="H25" s="69">
        <f>RS!H18</f>
        <v>0</v>
      </c>
      <c r="I25" s="69">
        <f>RS!I18</f>
        <v>0</v>
      </c>
      <c r="J25" s="12" t="str">
        <f t="shared" si="2"/>
        <v>-</v>
      </c>
      <c r="K25" s="12">
        <f t="shared" si="8"/>
        <v>0</v>
      </c>
      <c r="L25" s="30">
        <f t="shared" si="6"/>
        <v>0</v>
      </c>
      <c r="M25" s="69">
        <f t="shared" si="4"/>
        <v>7953411</v>
      </c>
      <c r="N25" s="69">
        <f t="shared" si="4"/>
        <v>7476016.2999999998</v>
      </c>
      <c r="O25" s="12">
        <f t="shared" si="9"/>
        <v>-6.002389415057265</v>
      </c>
      <c r="P25" s="12">
        <f t="shared" si="10"/>
        <v>2.0778063196289662</v>
      </c>
      <c r="Q25" s="30">
        <f t="shared" si="7"/>
        <v>1.9935464187264436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11</v>
      </c>
      <c r="C26" s="69">
        <f>RS!C19</f>
        <v>11088269</v>
      </c>
      <c r="D26" s="69">
        <f>RS!D19</f>
        <v>11019155.34</v>
      </c>
      <c r="E26" s="12">
        <f t="shared" si="5"/>
        <v>-0.62330432279375747</v>
      </c>
      <c r="F26" s="12">
        <f t="shared" si="0"/>
        <v>3.6234640157618299</v>
      </c>
      <c r="G26" s="27">
        <f t="shared" si="1"/>
        <v>3.6668192909180464</v>
      </c>
      <c r="H26" s="69">
        <f>RS!H19</f>
        <v>0</v>
      </c>
      <c r="I26" s="69">
        <f>RS!I19</f>
        <v>0</v>
      </c>
      <c r="J26" s="12" t="str">
        <f t="shared" si="2"/>
        <v>-</v>
      </c>
      <c r="K26" s="12">
        <f t="shared" si="8"/>
        <v>0</v>
      </c>
      <c r="L26" s="30">
        <f t="shared" si="6"/>
        <v>0</v>
      </c>
      <c r="M26" s="69">
        <f t="shared" si="4"/>
        <v>11088269</v>
      </c>
      <c r="N26" s="69">
        <f t="shared" si="4"/>
        <v>11019155.34</v>
      </c>
      <c r="O26" s="12">
        <f t="shared" si="9"/>
        <v>-0.62330432279375747</v>
      </c>
      <c r="P26" s="12">
        <f t="shared" si="10"/>
        <v>2.8967791809006167</v>
      </c>
      <c r="Q26" s="30">
        <f t="shared" si="7"/>
        <v>2.9383560420336923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15</v>
      </c>
      <c r="C27" s="69">
        <f>RS!C20</f>
        <v>5068502</v>
      </c>
      <c r="D27" s="69">
        <f>RS!D20</f>
        <v>5333245.93</v>
      </c>
      <c r="E27" s="12">
        <f t="shared" si="5"/>
        <v>5.2233170668572235</v>
      </c>
      <c r="F27" s="12">
        <f t="shared" si="0"/>
        <v>1.6563031263776939</v>
      </c>
      <c r="G27" s="27">
        <f t="shared" si="1"/>
        <v>1.7747321329017722</v>
      </c>
      <c r="H27" s="69">
        <f>RS!H20</f>
        <v>0</v>
      </c>
      <c r="I27" s="69">
        <f>RS!I20</f>
        <v>0</v>
      </c>
      <c r="J27" s="12" t="str">
        <f t="shared" si="2"/>
        <v>-</v>
      </c>
      <c r="K27" s="12">
        <f t="shared" si="8"/>
        <v>0</v>
      </c>
      <c r="L27" s="30">
        <f t="shared" si="6"/>
        <v>0</v>
      </c>
      <c r="M27" s="69">
        <f t="shared" si="4"/>
        <v>5068502</v>
      </c>
      <c r="N27" s="69">
        <f t="shared" si="4"/>
        <v>5333245.93</v>
      </c>
      <c r="O27" s="12">
        <f t="shared" si="9"/>
        <v>5.2233170668572235</v>
      </c>
      <c r="P27" s="12">
        <f t="shared" si="10"/>
        <v>1.3241319336636888</v>
      </c>
      <c r="Q27" s="30">
        <f t="shared" si="7"/>
        <v>1.4221575899906587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68</v>
      </c>
      <c r="C28" s="69">
        <f>RS!C21</f>
        <v>3457671.25</v>
      </c>
      <c r="D28" s="69">
        <f>RS!D21</f>
        <v>4013437.5700000003</v>
      </c>
      <c r="E28" s="12">
        <f t="shared" si="5"/>
        <v>16.073428611814968</v>
      </c>
      <c r="F28" s="12" t="s">
        <v>75</v>
      </c>
      <c r="G28" s="27">
        <f t="shared" ref="G28:G35" si="11">D28/D$36*100</f>
        <v>1.335542503076397</v>
      </c>
      <c r="H28" s="69">
        <f>RS!H21</f>
        <v>0</v>
      </c>
      <c r="I28" s="69">
        <f>RS!I21</f>
        <v>0</v>
      </c>
      <c r="J28" s="12" t="str">
        <f t="shared" si="2"/>
        <v>-</v>
      </c>
      <c r="K28" s="12">
        <f t="shared" si="8"/>
        <v>0</v>
      </c>
      <c r="L28" s="30">
        <f t="shared" si="6"/>
        <v>0</v>
      </c>
      <c r="M28" s="69">
        <f t="shared" si="4"/>
        <v>3457671.25</v>
      </c>
      <c r="N28" s="69">
        <f t="shared" si="4"/>
        <v>4013437.5700000003</v>
      </c>
      <c r="O28" s="12">
        <f t="shared" si="9"/>
        <v>16.073428611814968</v>
      </c>
      <c r="P28" s="12">
        <f t="shared" si="10"/>
        <v>0.90330691755391312</v>
      </c>
      <c r="Q28" s="30">
        <f t="shared" si="7"/>
        <v>1.0702189205306658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5</v>
      </c>
      <c r="C29" s="69">
        <f>FBiH!C17</f>
        <v>33574639</v>
      </c>
      <c r="D29" s="69">
        <f>FBiH!D17</f>
        <v>32162883</v>
      </c>
      <c r="E29" s="12">
        <f t="shared" si="5"/>
        <v>-4.2048285314400555</v>
      </c>
      <c r="F29" s="12">
        <f t="shared" ref="F29:F35" si="12">C29/C$36*100</f>
        <v>10.971640051183259</v>
      </c>
      <c r="G29" s="27">
        <f t="shared" si="11"/>
        <v>10.702769513360909</v>
      </c>
      <c r="H29" s="69">
        <f>FBiH!H17</f>
        <v>2484413</v>
      </c>
      <c r="I29" s="69">
        <f>FBiH!I17</f>
        <v>2155353</v>
      </c>
      <c r="J29" s="12">
        <f t="shared" si="2"/>
        <v>-13.244979800057397</v>
      </c>
      <c r="K29" s="12">
        <f t="shared" si="8"/>
        <v>3.2363336120077637</v>
      </c>
      <c r="L29" s="30">
        <f t="shared" si="6"/>
        <v>2.8930529645449377</v>
      </c>
      <c r="M29" s="69">
        <f t="shared" si="4"/>
        <v>36059052</v>
      </c>
      <c r="N29" s="69">
        <f t="shared" si="4"/>
        <v>34318236</v>
      </c>
      <c r="O29" s="12">
        <f t="shared" si="9"/>
        <v>-4.8276809939429359</v>
      </c>
      <c r="P29" s="12">
        <f t="shared" si="10"/>
        <v>9.420326212920406</v>
      </c>
      <c r="Q29" s="30">
        <f t="shared" si="7"/>
        <v>9.1512636850201776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22</v>
      </c>
      <c r="C30" s="69">
        <f>RS!C22</f>
        <v>1858403</v>
      </c>
      <c r="D30" s="69">
        <f>RS!D22</f>
        <v>1680340.19</v>
      </c>
      <c r="E30" s="12">
        <f t="shared" si="5"/>
        <v>-9.58149604795085</v>
      </c>
      <c r="F30" s="12">
        <f t="shared" si="12"/>
        <v>0.60729554786990037</v>
      </c>
      <c r="G30" s="27">
        <f t="shared" si="11"/>
        <v>0.55916298789530405</v>
      </c>
      <c r="H30" s="69">
        <f>RS!H22</f>
        <v>0</v>
      </c>
      <c r="I30" s="69">
        <f>RS!I22</f>
        <v>0</v>
      </c>
      <c r="J30" s="12" t="str">
        <f t="shared" si="2"/>
        <v>-</v>
      </c>
      <c r="K30" s="12">
        <f t="shared" si="8"/>
        <v>0</v>
      </c>
      <c r="L30" s="30">
        <f t="shared" si="6"/>
        <v>0</v>
      </c>
      <c r="M30" s="69">
        <f t="shared" si="4"/>
        <v>1858403</v>
      </c>
      <c r="N30" s="69">
        <f t="shared" si="4"/>
        <v>1680340.19</v>
      </c>
      <c r="O30" s="12">
        <f t="shared" si="9"/>
        <v>-9.58149604795085</v>
      </c>
      <c r="P30" s="12">
        <f t="shared" si="10"/>
        <v>0.4855025721438801</v>
      </c>
      <c r="Q30" s="30">
        <f t="shared" si="7"/>
        <v>0.44807769721109514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20</v>
      </c>
      <c r="C31" s="69">
        <f>RS!C23</f>
        <v>5541737.25</v>
      </c>
      <c r="D31" s="69">
        <f>RS!D23</f>
        <v>5701202.8899999997</v>
      </c>
      <c r="E31" s="12">
        <f t="shared" si="5"/>
        <v>2.8775388078891626</v>
      </c>
      <c r="F31" s="12">
        <f t="shared" si="12"/>
        <v>1.8109486259922012</v>
      </c>
      <c r="G31" s="27">
        <f t="shared" si="11"/>
        <v>1.8971763346145654</v>
      </c>
      <c r="H31" s="69">
        <f>RS!H23</f>
        <v>0</v>
      </c>
      <c r="I31" s="69">
        <f>RS!I23</f>
        <v>0</v>
      </c>
      <c r="J31" s="12" t="str">
        <f t="shared" si="2"/>
        <v>-</v>
      </c>
      <c r="K31" s="12">
        <f t="shared" si="8"/>
        <v>0</v>
      </c>
      <c r="L31" s="30">
        <f t="shared" si="6"/>
        <v>0</v>
      </c>
      <c r="M31" s="69">
        <f t="shared" si="4"/>
        <v>5541737.25</v>
      </c>
      <c r="N31" s="69">
        <f t="shared" si="4"/>
        <v>5701202.8899999997</v>
      </c>
      <c r="O31" s="12">
        <f t="shared" si="9"/>
        <v>2.8775388078891626</v>
      </c>
      <c r="P31" s="12">
        <f t="shared" si="10"/>
        <v>1.4477633156105281</v>
      </c>
      <c r="Q31" s="30">
        <f t="shared" si="7"/>
        <v>1.5202765948747798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6</v>
      </c>
      <c r="C32" s="69">
        <f>FBiH!C18</f>
        <v>16874018</v>
      </c>
      <c r="D32" s="69">
        <f>FBiH!D18</f>
        <v>17419124.449999999</v>
      </c>
      <c r="E32" s="12">
        <f t="shared" si="5"/>
        <v>3.2304484326139709</v>
      </c>
      <c r="F32" s="12">
        <f t="shared" si="12"/>
        <v>5.5141516700503388</v>
      </c>
      <c r="G32" s="27">
        <f t="shared" si="11"/>
        <v>5.7965224732154645</v>
      </c>
      <c r="H32" s="69">
        <f>FBiH!H18</f>
        <v>7155794</v>
      </c>
      <c r="I32" s="69">
        <f>FBiH!I18</f>
        <v>10734407</v>
      </c>
      <c r="J32" s="12">
        <f t="shared" si="2"/>
        <v>50.010005877754452</v>
      </c>
      <c r="K32" s="12">
        <f t="shared" si="8"/>
        <v>9.3215325482532414</v>
      </c>
      <c r="L32" s="30">
        <f t="shared" si="6"/>
        <v>14.408409199783948</v>
      </c>
      <c r="M32" s="69">
        <f t="shared" si="4"/>
        <v>24029812</v>
      </c>
      <c r="N32" s="69">
        <f t="shared" si="4"/>
        <v>28153531.449999999</v>
      </c>
      <c r="O32" s="12">
        <f t="shared" si="9"/>
        <v>17.160847741963188</v>
      </c>
      <c r="P32" s="12">
        <f t="shared" si="10"/>
        <v>6.2777209970786076</v>
      </c>
      <c r="Q32" s="30">
        <f t="shared" si="7"/>
        <v>7.507390238923076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</v>
      </c>
      <c r="C33" s="69">
        <f>FBiH!C19</f>
        <v>13992430</v>
      </c>
      <c r="D33" s="69">
        <f>FBiH!D19</f>
        <v>14225648.4</v>
      </c>
      <c r="E33" s="12">
        <f t="shared" si="5"/>
        <v>1.666746948171264</v>
      </c>
      <c r="F33" s="12">
        <f t="shared" si="12"/>
        <v>4.5724960855536869</v>
      </c>
      <c r="G33" s="27">
        <f t="shared" si="11"/>
        <v>4.7338367024906143</v>
      </c>
      <c r="H33" s="69">
        <f>FBiH!H19</f>
        <v>18276398</v>
      </c>
      <c r="I33" s="69">
        <f>FBiH!I19</f>
        <v>15684249.4</v>
      </c>
      <c r="J33" s="12">
        <f t="shared" si="2"/>
        <v>-14.183038692854028</v>
      </c>
      <c r="K33" s="12">
        <f t="shared" si="8"/>
        <v>23.807845617387873</v>
      </c>
      <c r="L33" s="30">
        <f t="shared" si="6"/>
        <v>21.052404976508328</v>
      </c>
      <c r="M33" s="69">
        <f t="shared" si="4"/>
        <v>32268828</v>
      </c>
      <c r="N33" s="69">
        <f t="shared" si="4"/>
        <v>29909897.800000001</v>
      </c>
      <c r="O33" s="12">
        <f t="shared" si="9"/>
        <v>-7.3102444253630754</v>
      </c>
      <c r="P33" s="12">
        <f t="shared" si="10"/>
        <v>8.4301408220221639</v>
      </c>
      <c r="Q33" s="30">
        <f t="shared" si="7"/>
        <v>7.9757409897118521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77</v>
      </c>
      <c r="C34" s="69">
        <f>FBiH!C20</f>
        <v>181238</v>
      </c>
      <c r="D34" s="69">
        <f>FBiH!D20:E20</f>
        <v>146259.14000000001</v>
      </c>
      <c r="E34" s="12">
        <f t="shared" si="5"/>
        <v>-19.29995916971054</v>
      </c>
      <c r="F34" s="12">
        <f t="shared" si="12"/>
        <v>5.9225598809754927E-2</v>
      </c>
      <c r="G34" s="27">
        <f t="shared" si="11"/>
        <v>4.8670321769425505E-2</v>
      </c>
      <c r="H34" s="69">
        <f>FBiH!H20</f>
        <v>17884898</v>
      </c>
      <c r="I34" s="69">
        <f>FBiH!I20</f>
        <v>16353342.300000001</v>
      </c>
      <c r="J34" s="12">
        <f>IFERROR((I34-H34)/H34*100, "-")</f>
        <v>-8.563401927145458</v>
      </c>
      <c r="K34" s="12">
        <f t="shared" si="8"/>
        <v>23.297856091048637</v>
      </c>
      <c r="L34" s="30">
        <f t="shared" si="6"/>
        <v>21.950504358790941</v>
      </c>
      <c r="M34" s="69">
        <f t="shared" si="4"/>
        <v>18066136</v>
      </c>
      <c r="N34" s="69">
        <f t="shared" si="4"/>
        <v>16499601.440000001</v>
      </c>
      <c r="O34" s="12">
        <f>IFERROR((N34-M34)/M34*100, "-")</f>
        <v>-8.6711101920189169</v>
      </c>
      <c r="P34" s="12">
        <f t="shared" si="10"/>
        <v>4.7197273662930739</v>
      </c>
      <c r="Q34" s="30">
        <f t="shared" si="7"/>
        <v>4.3997658701099516</v>
      </c>
      <c r="R34" s="1"/>
      <c r="S34" s="1"/>
      <c r="T34" s="1"/>
      <c r="U34" s="1"/>
      <c r="V34" s="1"/>
    </row>
    <row r="35" spans="1:38" x14ac:dyDescent="0.25">
      <c r="A35" s="16" t="s">
        <v>52</v>
      </c>
      <c r="B35" s="7" t="s">
        <v>25</v>
      </c>
      <c r="C35" s="69">
        <f>RS!C24</f>
        <v>14447543</v>
      </c>
      <c r="D35" s="69">
        <f>RS!D24</f>
        <v>14038899.870000001</v>
      </c>
      <c r="E35" s="12">
        <f t="shared" si="5"/>
        <v>-2.8284610746616154</v>
      </c>
      <c r="F35" s="12">
        <f t="shared" si="12"/>
        <v>4.7212195318017365</v>
      </c>
      <c r="G35" s="27">
        <f t="shared" si="11"/>
        <v>4.6716928183882791</v>
      </c>
      <c r="H35" s="69">
        <f>RS!H24</f>
        <v>1379484</v>
      </c>
      <c r="I35" s="69">
        <f>RS!I24</f>
        <v>1179897.69</v>
      </c>
      <c r="J35" s="12">
        <f>IFERROR((I35-H35)/H35*100, "-")</f>
        <v>-14.468185930391368</v>
      </c>
      <c r="K35" s="12">
        <f t="shared" si="8"/>
        <v>1.7969920606706362</v>
      </c>
      <c r="L35" s="30">
        <f t="shared" si="6"/>
        <v>1.5837343163343656</v>
      </c>
      <c r="M35" s="69">
        <f t="shared" si="4"/>
        <v>15827027</v>
      </c>
      <c r="N35" s="69">
        <f t="shared" si="4"/>
        <v>15218797.560000001</v>
      </c>
      <c r="O35" s="12">
        <f>IFERROR((N35-M35)/M35*100, "-")</f>
        <v>-3.8429797333384181</v>
      </c>
      <c r="P35" s="12">
        <f t="shared" si="10"/>
        <v>4.1347664192807683</v>
      </c>
      <c r="Q35" s="30">
        <f t="shared" si="7"/>
        <v>4.058228093090265</v>
      </c>
      <c r="R35" s="1"/>
      <c r="S35" s="1"/>
      <c r="T35" s="1"/>
      <c r="U35" s="1"/>
      <c r="V35" s="1"/>
    </row>
    <row r="36" spans="1:38" x14ac:dyDescent="0.25">
      <c r="A36" s="3"/>
      <c r="B36" s="4" t="s">
        <v>56</v>
      </c>
      <c r="C36" s="10">
        <f>SUM(C10:C35)</f>
        <v>306012946.5</v>
      </c>
      <c r="D36" s="10">
        <f>SUM(D10:D35)</f>
        <v>300509909.69999999</v>
      </c>
      <c r="E36" s="5">
        <f>(D36-C36)/C36*100</f>
        <v>-1.7983019551756161</v>
      </c>
      <c r="F36" s="10">
        <f>SUM(F10:F35)</f>
        <v>98.870089880331236</v>
      </c>
      <c r="G36" s="10">
        <f>SUM(G10:G35)</f>
        <v>100</v>
      </c>
      <c r="H36" s="10">
        <f>SUM(H10:H35)-0.6</f>
        <v>76766282.400000006</v>
      </c>
      <c r="I36" s="10">
        <f>SUM(I10:I35)</f>
        <v>74500986.549999997</v>
      </c>
      <c r="J36" s="5">
        <f>(I36-H36)/H36*100</f>
        <v>-2.9508995084539991</v>
      </c>
      <c r="K36" s="10">
        <f>SUM(K10:K35)</f>
        <v>100.00000078159313</v>
      </c>
      <c r="L36" s="28">
        <f>SUM(L10:L35)</f>
        <v>100.00000000000001</v>
      </c>
      <c r="M36" s="10">
        <f>SUM(M10:M35)-1</f>
        <v>382779228.5</v>
      </c>
      <c r="N36" s="10">
        <f>SUM(N10:N35)+0.4</f>
        <v>375010896.64999998</v>
      </c>
      <c r="O36" s="5">
        <f>(N36-M36)/M36*100</f>
        <v>-2.0294549107175559</v>
      </c>
      <c r="P36" s="10">
        <f>SUM(P10:P35)</f>
        <v>97.832478673800324</v>
      </c>
      <c r="Q36" s="28">
        <f>SUM(Q10:Q35)</f>
        <v>99.999999893336451</v>
      </c>
      <c r="R36" s="1"/>
      <c r="S36" s="1"/>
      <c r="T36" s="1"/>
      <c r="U36" s="1"/>
      <c r="V36" s="1"/>
    </row>
    <row r="37" spans="1:38" x14ac:dyDescent="0.25">
      <c r="A37" s="19"/>
      <c r="B37" s="19"/>
      <c r="C37" s="20"/>
      <c r="D37" s="20"/>
      <c r="E37" s="19"/>
      <c r="F37" s="19"/>
      <c r="G37" s="19"/>
      <c r="H37" s="56"/>
      <c r="I37" s="56"/>
      <c r="J37" s="19"/>
      <c r="K37" s="19"/>
      <c r="L37" s="19"/>
      <c r="M37" s="56"/>
      <c r="N37" s="5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C38" s="68"/>
      <c r="D38" s="68"/>
      <c r="E38" s="22"/>
      <c r="F38" s="22"/>
      <c r="G38" s="22"/>
      <c r="H38" s="68"/>
      <c r="I38" s="68"/>
      <c r="J38" s="19"/>
      <c r="K38" s="19"/>
      <c r="L38" s="19"/>
      <c r="M38" s="68"/>
      <c r="N38" s="6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51" t="s">
        <v>84</v>
      </c>
      <c r="C39" s="40"/>
      <c r="D39" s="40"/>
      <c r="E39" s="22"/>
      <c r="F39" s="22"/>
      <c r="G39" s="22"/>
      <c r="H39" s="21"/>
      <c r="I39" s="21"/>
      <c r="J39" s="19"/>
      <c r="K39" s="19"/>
      <c r="L39" s="19"/>
      <c r="M39" s="21"/>
      <c r="N39" s="21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73"/>
      <c r="C40" s="14"/>
      <c r="D40" s="23"/>
      <c r="E40" s="22"/>
      <c r="F40" s="22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51" t="s">
        <v>79</v>
      </c>
      <c r="C41" s="43"/>
      <c r="D41" s="43"/>
      <c r="E41" s="15"/>
      <c r="F41" s="15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18"/>
      <c r="C42" s="60"/>
      <c r="D42" s="60"/>
      <c r="E42" s="76"/>
      <c r="F42" s="76"/>
      <c r="G42" s="22"/>
      <c r="H42" s="21"/>
      <c r="I42" s="21"/>
      <c r="J42" s="19"/>
      <c r="K42" s="19"/>
      <c r="L42" s="19"/>
      <c r="M42" s="21"/>
      <c r="N42" s="2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51" t="s">
        <v>78</v>
      </c>
      <c r="C43" s="61"/>
      <c r="D43" s="11"/>
      <c r="E43" s="77"/>
      <c r="F43" s="7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8"/>
      <c r="C44" s="66"/>
      <c r="D44" s="26"/>
      <c r="E44" s="66"/>
      <c r="F44" s="6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</sheetData>
  <mergeCells count="16">
    <mergeCell ref="H8:I8"/>
    <mergeCell ref="J8:J9"/>
    <mergeCell ref="M7:Q7"/>
    <mergeCell ref="M8:N8"/>
    <mergeCell ref="O8:O9"/>
    <mergeCell ref="P8:Q8"/>
    <mergeCell ref="H7:L7"/>
    <mergeCell ref="K8:L8"/>
    <mergeCell ref="E42:F42"/>
    <mergeCell ref="E43:F43"/>
    <mergeCell ref="A7:A9"/>
    <mergeCell ref="B7:B9"/>
    <mergeCell ref="C7:G7"/>
    <mergeCell ref="C8:D8"/>
    <mergeCell ref="E8:E9"/>
    <mergeCell ref="F8:G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62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8" t="s">
        <v>59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82</v>
      </c>
      <c r="N7" s="84"/>
      <c r="O7" s="84"/>
      <c r="P7" s="84"/>
      <c r="Q7" s="88"/>
    </row>
    <row r="8" spans="1:17" s="29" customFormat="1" ht="21.75" customHeight="1" x14ac:dyDescent="0.25">
      <c r="A8" s="79"/>
      <c r="B8" s="82"/>
      <c r="C8" s="85" t="s">
        <v>26</v>
      </c>
      <c r="D8" s="85"/>
      <c r="E8" s="86" t="s">
        <v>60</v>
      </c>
      <c r="F8" s="82" t="s">
        <v>57</v>
      </c>
      <c r="G8" s="82"/>
      <c r="H8" s="85" t="s">
        <v>26</v>
      </c>
      <c r="I8" s="85"/>
      <c r="J8" s="86" t="s">
        <v>61</v>
      </c>
      <c r="K8" s="82" t="s">
        <v>57</v>
      </c>
      <c r="L8" s="82"/>
      <c r="M8" s="85" t="s">
        <v>26</v>
      </c>
      <c r="N8" s="85"/>
      <c r="O8" s="86" t="s">
        <v>61</v>
      </c>
      <c r="P8" s="82" t="s">
        <v>57</v>
      </c>
      <c r="Q8" s="89"/>
    </row>
    <row r="9" spans="1:17" ht="19.5" customHeight="1" thickBot="1" x14ac:dyDescent="0.3">
      <c r="A9" s="80"/>
      <c r="B9" s="83"/>
      <c r="C9" s="57" t="s">
        <v>66</v>
      </c>
      <c r="D9" s="57" t="s">
        <v>80</v>
      </c>
      <c r="E9" s="87"/>
      <c r="F9" s="38" t="s">
        <v>69</v>
      </c>
      <c r="G9" s="38" t="s">
        <v>81</v>
      </c>
      <c r="H9" s="71" t="s">
        <v>66</v>
      </c>
      <c r="I9" s="71" t="s">
        <v>80</v>
      </c>
      <c r="J9" s="87"/>
      <c r="K9" s="38" t="s">
        <v>69</v>
      </c>
      <c r="L9" s="38" t="s">
        <v>81</v>
      </c>
      <c r="M9" s="71" t="s">
        <v>66</v>
      </c>
      <c r="N9" s="71" t="s">
        <v>80</v>
      </c>
      <c r="O9" s="87"/>
      <c r="P9" s="38" t="s">
        <v>69</v>
      </c>
      <c r="Q9" s="39" t="s">
        <v>81</v>
      </c>
    </row>
    <row r="10" spans="1:17" ht="16.5" customHeight="1" x14ac:dyDescent="0.25">
      <c r="A10" s="16" t="s">
        <v>27</v>
      </c>
      <c r="B10" s="7" t="s">
        <v>63</v>
      </c>
      <c r="C10" s="69">
        <v>31720480</v>
      </c>
      <c r="D10" s="69">
        <v>31292132.399999999</v>
      </c>
      <c r="E10" s="49">
        <f>IFERROR((D10-C10)/C10*100, "-")</f>
        <v>-1.3503818353316264</v>
      </c>
      <c r="F10" s="49">
        <f>C10/C21*100</f>
        <v>15.571967150381822</v>
      </c>
      <c r="G10" s="50">
        <f>D10/D21*100</f>
        <v>15.555142140634375</v>
      </c>
      <c r="H10" s="69">
        <v>2196539</v>
      </c>
      <c r="I10" s="69">
        <v>1868610.3</v>
      </c>
      <c r="J10" s="12">
        <f t="shared" ref="J10:J19" si="0">IFERROR((I10-H10)/H10*100, "-")</f>
        <v>-14.929336560835022</v>
      </c>
      <c r="K10" s="12">
        <f>H10/H21*100</f>
        <v>3.3287309311734021</v>
      </c>
      <c r="L10" s="30">
        <f>I10/I21*100</f>
        <v>2.9667240939319561</v>
      </c>
      <c r="M10" s="69">
        <f>C10+H10</f>
        <v>33917019</v>
      </c>
      <c r="N10" s="69">
        <f>D10+I10</f>
        <v>33160742.699999999</v>
      </c>
      <c r="O10" s="12">
        <f t="shared" ref="O10" si="1">IFERROR((N10-M10)/M10*100, "-")</f>
        <v>-2.2297841092697466</v>
      </c>
      <c r="P10" s="12">
        <f>M10/M21*100</f>
        <v>12.576310513615796</v>
      </c>
      <c r="Q10" s="30">
        <f>N10/N21*100</f>
        <v>12.553531212508762</v>
      </c>
    </row>
    <row r="11" spans="1:17" ht="16.5" customHeight="1" x14ac:dyDescent="0.25">
      <c r="A11" s="16" t="s">
        <v>28</v>
      </c>
      <c r="B11" s="7" t="s">
        <v>0</v>
      </c>
      <c r="C11" s="69">
        <v>16453244</v>
      </c>
      <c r="D11" s="69">
        <v>18854269.300000001</v>
      </c>
      <c r="E11" s="49">
        <f>IFERROR((D11-C11)/C11*100, "-")</f>
        <v>14.593020683337588</v>
      </c>
      <c r="F11" s="49">
        <f>C11/C21*100</f>
        <v>8.077096408541637</v>
      </c>
      <c r="G11" s="50">
        <f>D11/D21*100</f>
        <v>9.372350697304956</v>
      </c>
      <c r="H11" s="69">
        <v>0</v>
      </c>
      <c r="I11" s="69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9">
        <f t="shared" ref="M11:M20" si="2">C11+H11</f>
        <v>16453244</v>
      </c>
      <c r="N11" s="69">
        <f>D11+I11+0.4</f>
        <v>18854269.699999999</v>
      </c>
      <c r="O11" s="12">
        <f>IFERROR((N11-M11)/M11*100, "-")</f>
        <v>14.593023114469094</v>
      </c>
      <c r="P11" s="12">
        <f>M11/M21*100</f>
        <v>6.1008045990210995</v>
      </c>
      <c r="Q11" s="30">
        <f>N11/N21*100</f>
        <v>7.1375863112983966</v>
      </c>
    </row>
    <row r="12" spans="1:17" ht="16.5" customHeight="1" x14ac:dyDescent="0.25">
      <c r="A12" s="16" t="s">
        <v>29</v>
      </c>
      <c r="B12" s="7" t="s">
        <v>1</v>
      </c>
      <c r="C12" s="69">
        <v>4711540</v>
      </c>
      <c r="D12" s="69">
        <v>4798001.3</v>
      </c>
      <c r="E12" s="49">
        <f t="shared" ref="E12:E20" si="3">IFERROR((D12-C12)/C12*100, "-")</f>
        <v>1.835096380376688</v>
      </c>
      <c r="F12" s="49">
        <f>C12/C21*100</f>
        <v>2.3129519511593135</v>
      </c>
      <c r="G12" s="50">
        <f>D12/D21*100</f>
        <v>2.3850593260447956</v>
      </c>
      <c r="H12" s="69">
        <v>0</v>
      </c>
      <c r="I12" s="69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9">
        <f t="shared" si="2"/>
        <v>4711540</v>
      </c>
      <c r="N12" s="69">
        <f t="shared" ref="N12:N20" si="4">D12+I12</f>
        <v>4798001.3</v>
      </c>
      <c r="O12" s="12">
        <f t="shared" ref="O12:O19" si="5">IFERROR((N12-M12)/M12*100, "-")</f>
        <v>1.835096380376688</v>
      </c>
      <c r="P12" s="12">
        <f>M12/M21*100</f>
        <v>1.7470223440722008</v>
      </c>
      <c r="Q12" s="30">
        <f>N12/N21*100</f>
        <v>1.8163603759456093</v>
      </c>
    </row>
    <row r="13" spans="1:17" x14ac:dyDescent="0.25">
      <c r="A13" s="16" t="s">
        <v>30</v>
      </c>
      <c r="B13" s="7" t="s">
        <v>24</v>
      </c>
      <c r="C13" s="69">
        <v>18249837</v>
      </c>
      <c r="D13" s="69">
        <v>20441780</v>
      </c>
      <c r="E13" s="49">
        <f t="shared" si="3"/>
        <v>12.010753849472739</v>
      </c>
      <c r="F13" s="49">
        <f>C13/C21*100</f>
        <v>8.9590656340579571</v>
      </c>
      <c r="G13" s="50">
        <f>D13/D21*100</f>
        <v>10.161493293041831</v>
      </c>
      <c r="H13" s="69">
        <v>0</v>
      </c>
      <c r="I13" s="69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9">
        <f t="shared" si="2"/>
        <v>18249837</v>
      </c>
      <c r="N13" s="69">
        <f t="shared" si="4"/>
        <v>20441780</v>
      </c>
      <c r="O13" s="12">
        <f t="shared" si="5"/>
        <v>12.010753849472739</v>
      </c>
      <c r="P13" s="12">
        <f>M13/M21*100</f>
        <v>6.7669749200209655</v>
      </c>
      <c r="Q13" s="30">
        <f>N13/N21*100</f>
        <v>7.7385638069329907</v>
      </c>
    </row>
    <row r="14" spans="1:17" ht="16.5" customHeight="1" x14ac:dyDescent="0.25">
      <c r="A14" s="16" t="s">
        <v>31</v>
      </c>
      <c r="B14" s="7" t="s">
        <v>2</v>
      </c>
      <c r="C14" s="69">
        <v>23468481</v>
      </c>
      <c r="D14" s="69">
        <v>17895629.300000001</v>
      </c>
      <c r="E14" s="49">
        <f t="shared" si="3"/>
        <v>-23.746111646510055</v>
      </c>
      <c r="F14" s="49">
        <f>C14/C21*100</f>
        <v>11.520961069988852</v>
      </c>
      <c r="G14" s="50">
        <f>D14/D21*100</f>
        <v>8.8958161719142304</v>
      </c>
      <c r="H14" s="69">
        <v>4369972</v>
      </c>
      <c r="I14" s="69">
        <v>2366911.4</v>
      </c>
      <c r="J14" s="12">
        <f t="shared" si="0"/>
        <v>-45.836920694228702</v>
      </c>
      <c r="K14" s="12">
        <f>H14/H21*100</f>
        <v>6.6224460229304798</v>
      </c>
      <c r="L14" s="30">
        <f>I14/I21*100</f>
        <v>3.7578584890505082</v>
      </c>
      <c r="M14" s="69">
        <f t="shared" si="2"/>
        <v>27838453</v>
      </c>
      <c r="N14" s="69">
        <f t="shared" si="4"/>
        <v>20262540.699999999</v>
      </c>
      <c r="O14" s="12">
        <f t="shared" si="5"/>
        <v>-27.213840869677639</v>
      </c>
      <c r="P14" s="12">
        <f>M14/M21*100</f>
        <v>10.322399770649042</v>
      </c>
      <c r="Q14" s="30">
        <f>N14/N21*100</f>
        <v>7.6707098940271665</v>
      </c>
    </row>
    <row r="15" spans="1:17" ht="16.5" customHeight="1" x14ac:dyDescent="0.25">
      <c r="A15" s="16" t="s">
        <v>32</v>
      </c>
      <c r="B15" s="7" t="s">
        <v>3</v>
      </c>
      <c r="C15" s="69">
        <v>31220112</v>
      </c>
      <c r="D15" s="69">
        <v>30732737.399999999</v>
      </c>
      <c r="E15" s="49">
        <f t="shared" si="3"/>
        <v>-1.5610917731493132</v>
      </c>
      <c r="F15" s="49">
        <f>C15/C21*100</f>
        <v>15.326330449452257</v>
      </c>
      <c r="G15" s="50">
        <f>D15/D21*100</f>
        <v>15.27707004805432</v>
      </c>
      <c r="H15" s="69">
        <v>0</v>
      </c>
      <c r="I15" s="69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9">
        <f t="shared" si="2"/>
        <v>31220112</v>
      </c>
      <c r="N15" s="69">
        <f t="shared" si="4"/>
        <v>30732737.399999999</v>
      </c>
      <c r="O15" s="12">
        <f t="shared" si="5"/>
        <v>-1.5610917731493132</v>
      </c>
      <c r="P15" s="12">
        <f>M15/M21*100</f>
        <v>11.576306950261834</v>
      </c>
      <c r="Q15" s="30">
        <f>N15/N21*100</f>
        <v>11.634370848899454</v>
      </c>
    </row>
    <row r="16" spans="1:17" ht="16.5" customHeight="1" x14ac:dyDescent="0.25">
      <c r="A16" s="16" t="s">
        <v>33</v>
      </c>
      <c r="B16" s="7" t="s">
        <v>4</v>
      </c>
      <c r="C16" s="69">
        <v>13256440</v>
      </c>
      <c r="D16" s="69">
        <v>13200590</v>
      </c>
      <c r="E16" s="49">
        <f t="shared" si="3"/>
        <v>-0.42130466399727229</v>
      </c>
      <c r="F16" s="49">
        <f>C16/C21*100</f>
        <v>6.5077466737895397</v>
      </c>
      <c r="G16" s="50">
        <f>D16/D21*100</f>
        <v>6.5619386740878278</v>
      </c>
      <c r="H16" s="69">
        <v>13619267</v>
      </c>
      <c r="I16" s="69">
        <v>13822771.4</v>
      </c>
      <c r="J16" s="12">
        <f t="shared" si="0"/>
        <v>1.4942390071359961</v>
      </c>
      <c r="K16" s="12">
        <f>H16/H21*100</f>
        <v>20.639230772961092</v>
      </c>
      <c r="L16" s="30">
        <f>I16/I21*100</f>
        <v>21.945907585596395</v>
      </c>
      <c r="M16" s="69">
        <f t="shared" si="2"/>
        <v>26875707</v>
      </c>
      <c r="N16" s="69">
        <f t="shared" si="4"/>
        <v>27023361.399999999</v>
      </c>
      <c r="O16" s="12">
        <f t="shared" si="5"/>
        <v>0.54939726794907573</v>
      </c>
      <c r="P16" s="12">
        <f>M16/M21*100</f>
        <v>9.9654169638244934</v>
      </c>
      <c r="Q16" s="30">
        <f>N16/N21*100</f>
        <v>10.230127047239037</v>
      </c>
    </row>
    <row r="17" spans="1:17" ht="16.5" customHeight="1" x14ac:dyDescent="0.25">
      <c r="A17" s="16" t="s">
        <v>34</v>
      </c>
      <c r="B17" s="7" t="s">
        <v>5</v>
      </c>
      <c r="C17" s="69">
        <v>33574639</v>
      </c>
      <c r="D17" s="69">
        <v>32162883</v>
      </c>
      <c r="E17" s="49">
        <f t="shared" si="3"/>
        <v>-4.2048285314400555</v>
      </c>
      <c r="F17" s="49">
        <f>C17/C21*100</f>
        <v>16.482196221303347</v>
      </c>
      <c r="G17" s="50">
        <f>D17/D21*100</f>
        <v>15.987987342070461</v>
      </c>
      <c r="H17" s="69">
        <v>2484413</v>
      </c>
      <c r="I17" s="69">
        <v>2155353</v>
      </c>
      <c r="J17" s="12">
        <f t="shared" si="0"/>
        <v>-13.244979800057397</v>
      </c>
      <c r="K17" s="12">
        <f>H17/H21*100</f>
        <v>3.7649877370305305</v>
      </c>
      <c r="L17" s="30">
        <f>I17/I21*100</f>
        <v>3.4219749703983346</v>
      </c>
      <c r="M17" s="69">
        <f t="shared" si="2"/>
        <v>36059052</v>
      </c>
      <c r="N17" s="69">
        <f t="shared" si="4"/>
        <v>34318236</v>
      </c>
      <c r="O17" s="12">
        <f t="shared" si="5"/>
        <v>-4.8276809939429359</v>
      </c>
      <c r="P17" s="12">
        <f>M17/M21*100</f>
        <v>13.370568763092614</v>
      </c>
      <c r="Q17" s="30">
        <f>N17/N21*100</f>
        <v>12.991718873179577</v>
      </c>
    </row>
    <row r="18" spans="1:17" ht="16.5" customHeight="1" x14ac:dyDescent="0.25">
      <c r="A18" s="16" t="s">
        <v>35</v>
      </c>
      <c r="B18" s="7" t="s">
        <v>6</v>
      </c>
      <c r="C18" s="69">
        <v>16874018</v>
      </c>
      <c r="D18" s="69">
        <v>17419124.449999999</v>
      </c>
      <c r="E18" s="49">
        <f t="shared" si="3"/>
        <v>3.2304484326139709</v>
      </c>
      <c r="F18" s="49">
        <f>C18/C21*100</f>
        <v>8.2836594525351313</v>
      </c>
      <c r="G18" s="50">
        <f>D18/D21*100</f>
        <v>8.6589483043715365</v>
      </c>
      <c r="H18" s="69">
        <v>7155794</v>
      </c>
      <c r="I18" s="69">
        <v>10734407</v>
      </c>
      <c r="J18" s="12">
        <f t="shared" si="0"/>
        <v>50.010005877754452</v>
      </c>
      <c r="K18" s="12">
        <f>H18/H21*100</f>
        <v>10.844202094706738</v>
      </c>
      <c r="L18" s="30">
        <f>I18/I21*100</f>
        <v>17.042624607694737</v>
      </c>
      <c r="M18" s="69">
        <f t="shared" si="2"/>
        <v>24029812</v>
      </c>
      <c r="N18" s="69">
        <f t="shared" si="4"/>
        <v>28153531.449999999</v>
      </c>
      <c r="O18" s="12">
        <f t="shared" si="5"/>
        <v>17.160847741963188</v>
      </c>
      <c r="P18" s="12">
        <f>M18/M21*100</f>
        <v>8.9101691777750585</v>
      </c>
      <c r="Q18" s="30">
        <f>N18/N21*100</f>
        <v>10.657971053221377</v>
      </c>
    </row>
    <row r="19" spans="1:17" ht="16.5" customHeight="1" x14ac:dyDescent="0.25">
      <c r="A19" s="16" t="s">
        <v>36</v>
      </c>
      <c r="B19" s="7" t="s">
        <v>7</v>
      </c>
      <c r="C19" s="69">
        <v>13992430</v>
      </c>
      <c r="D19" s="69">
        <v>14225648.4</v>
      </c>
      <c r="E19" s="49">
        <f t="shared" si="3"/>
        <v>1.666746948171264</v>
      </c>
      <c r="F19" s="49">
        <f>C19/C21*100</f>
        <v>6.8690530633211457</v>
      </c>
      <c r="G19" s="50">
        <f>D19/D21*100</f>
        <v>7.0714894106957056</v>
      </c>
      <c r="H19" s="69">
        <v>18276398</v>
      </c>
      <c r="I19" s="69">
        <v>15684249.4</v>
      </c>
      <c r="J19" s="12">
        <f t="shared" si="0"/>
        <v>-14.183038692854028</v>
      </c>
      <c r="K19" s="12">
        <f>H19/H21*100</f>
        <v>27.696850059587241</v>
      </c>
      <c r="L19" s="30">
        <f>I19/I21*100</f>
        <v>24.901307988197338</v>
      </c>
      <c r="M19" s="69">
        <f t="shared" si="2"/>
        <v>32268828</v>
      </c>
      <c r="N19" s="69">
        <f t="shared" si="4"/>
        <v>29909897.800000001</v>
      </c>
      <c r="O19" s="12">
        <f t="shared" si="5"/>
        <v>-7.3102444253630754</v>
      </c>
      <c r="P19" s="12">
        <f>M19/M21*100</f>
        <v>11.965167128586971</v>
      </c>
      <c r="Q19" s="30">
        <f>N19/N21*100</f>
        <v>11.322871715875266</v>
      </c>
    </row>
    <row r="20" spans="1:17" ht="16.5" customHeight="1" x14ac:dyDescent="0.25">
      <c r="A20" s="16" t="s">
        <v>37</v>
      </c>
      <c r="B20" s="7" t="s">
        <v>71</v>
      </c>
      <c r="C20" s="69">
        <v>181238</v>
      </c>
      <c r="D20" s="69">
        <v>146259.14000000001</v>
      </c>
      <c r="E20" s="49">
        <f t="shared" si="3"/>
        <v>-19.29995916971054</v>
      </c>
      <c r="F20" s="49">
        <f>C20/C21*100</f>
        <v>8.897192546899986E-2</v>
      </c>
      <c r="G20" s="50">
        <f>D20/D21*100</f>
        <v>7.2704591779975444E-2</v>
      </c>
      <c r="H20" s="69">
        <v>17884898</v>
      </c>
      <c r="I20" s="69">
        <v>16353342.300000001</v>
      </c>
      <c r="J20" s="12">
        <f>IFERROR((I20-H20)/H20*100, "-")</f>
        <v>-8.563401927145458</v>
      </c>
      <c r="K20" s="12">
        <f>H20/H21*100</f>
        <v>27.103553897054098</v>
      </c>
      <c r="L20" s="30">
        <f>I20/I21*100</f>
        <v>25.963602265130735</v>
      </c>
      <c r="M20" s="69">
        <f t="shared" si="2"/>
        <v>18066136</v>
      </c>
      <c r="N20" s="69">
        <f t="shared" si="4"/>
        <v>16499601.440000001</v>
      </c>
      <c r="O20" s="12">
        <f>IFERROR((N20-M20)/M20*100, "-")</f>
        <v>-8.6711101920189169</v>
      </c>
      <c r="P20" s="12">
        <f>M20/M21*100</f>
        <v>6.6988592398763824</v>
      </c>
      <c r="Q20" s="30">
        <f>N20/N21*100</f>
        <v>6.2461888608723637</v>
      </c>
    </row>
    <row r="21" spans="1:17" ht="16.5" customHeight="1" x14ac:dyDescent="0.25">
      <c r="A21" s="3"/>
      <c r="B21" s="4" t="s">
        <v>56</v>
      </c>
      <c r="C21" s="10">
        <f>SUM(C10:C20)</f>
        <v>203702459</v>
      </c>
      <c r="D21" s="10">
        <f>SUM(D10:D20)</f>
        <v>201169054.68999997</v>
      </c>
      <c r="E21" s="5">
        <f>(D21-C21)/C21*100</f>
        <v>-1.2436788060570403</v>
      </c>
      <c r="F21" s="10">
        <f>SUM(F10:F20)</f>
        <v>100</v>
      </c>
      <c r="G21" s="10">
        <f>SUM(G10:G20)</f>
        <v>100.00000000000001</v>
      </c>
      <c r="H21" s="10">
        <f>SUM(H10:H20)-1</f>
        <v>65987280</v>
      </c>
      <c r="I21" s="10">
        <f>SUM(I10:I20)</f>
        <v>62985644.799999997</v>
      </c>
      <c r="J21" s="5">
        <f>(I21-H21)/H21*100</f>
        <v>-4.548808800726448</v>
      </c>
      <c r="K21" s="10">
        <f>SUM(K10:K20)</f>
        <v>100.00000151544359</v>
      </c>
      <c r="L21" s="28">
        <f>SUM(L10:L20)</f>
        <v>100</v>
      </c>
      <c r="M21" s="10">
        <f>C21+H21</f>
        <v>269689739</v>
      </c>
      <c r="N21" s="10">
        <f>SUM(N10:N20)</f>
        <v>264154699.88999999</v>
      </c>
      <c r="O21" s="5">
        <f>(N21-M21)/M21*100</f>
        <v>-2.0523728972869875</v>
      </c>
      <c r="P21" s="10">
        <f>SUM(P10:P20)</f>
        <v>100.00000037079646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53" t="s">
        <v>70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19"/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19"/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5"/>
      <c r="C28" s="59"/>
      <c r="D28" s="59"/>
      <c r="E28" s="19"/>
      <c r="F28" s="19"/>
      <c r="G28" s="19"/>
    </row>
    <row r="29" spans="1:17" x14ac:dyDescent="0.25">
      <c r="A29" s="19"/>
      <c r="B29" s="45"/>
      <c r="C29" s="45"/>
      <c r="D29" s="19"/>
      <c r="E29" s="19"/>
      <c r="F29" s="19"/>
      <c r="G29" s="19"/>
    </row>
    <row r="30" spans="1:17" x14ac:dyDescent="0.25">
      <c r="A30" s="19"/>
      <c r="B30" s="45"/>
      <c r="C30" s="45"/>
      <c r="D30" s="19"/>
      <c r="E30" s="19"/>
      <c r="F30" s="19"/>
      <c r="G30" s="19"/>
    </row>
    <row r="31" spans="1:17" x14ac:dyDescent="0.25">
      <c r="A31" s="19"/>
      <c r="B31" s="45"/>
      <c r="C31" s="45"/>
      <c r="D31" s="19"/>
      <c r="E31" s="19"/>
      <c r="F31" s="19"/>
      <c r="G31" s="19"/>
    </row>
    <row r="32" spans="1:17" x14ac:dyDescent="0.25">
      <c r="A32" s="19"/>
      <c r="B32" s="45"/>
      <c r="C32" s="45"/>
      <c r="D32" s="19"/>
      <c r="E32" s="19"/>
      <c r="F32" s="19"/>
      <c r="G32" s="19"/>
    </row>
    <row r="33" spans="1:17" x14ac:dyDescent="0.25">
      <c r="A33" s="19"/>
      <c r="B33" s="45"/>
      <c r="C33" s="45"/>
      <c r="D33" s="19"/>
      <c r="E33" s="19"/>
      <c r="F33" s="19"/>
      <c r="G33" s="19"/>
    </row>
    <row r="34" spans="1:17" x14ac:dyDescent="0.25">
      <c r="A34" s="19"/>
      <c r="B34" s="45"/>
      <c r="C34" s="45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7"/>
      <c r="C41" s="6"/>
      <c r="D41" s="6"/>
      <c r="E41" s="44"/>
      <c r="F41" s="45"/>
      <c r="G41" s="45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7"/>
      <c r="C48" s="6"/>
      <c r="D48" s="6"/>
      <c r="E48" s="48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7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8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41:G47 H25:I25 C25:F25 C41:D53 D28 C27:F27 B28:C34 C10:D20 H10:I20 M25:N25 M10:N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8" t="s">
        <v>59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8"/>
    </row>
    <row r="8" spans="1:12" s="29" customFormat="1" ht="21.75" customHeight="1" x14ac:dyDescent="0.25">
      <c r="A8" s="79"/>
      <c r="B8" s="82"/>
      <c r="C8" s="85" t="s">
        <v>26</v>
      </c>
      <c r="D8" s="85"/>
      <c r="E8" s="86" t="s">
        <v>60</v>
      </c>
      <c r="F8" s="82" t="s">
        <v>57</v>
      </c>
      <c r="G8" s="82"/>
      <c r="H8" s="85" t="s">
        <v>26</v>
      </c>
      <c r="I8" s="85"/>
      <c r="J8" s="86" t="s">
        <v>61</v>
      </c>
      <c r="K8" s="82" t="s">
        <v>57</v>
      </c>
      <c r="L8" s="89"/>
    </row>
    <row r="9" spans="1:12" ht="19.5" customHeight="1" thickBot="1" x14ac:dyDescent="0.3">
      <c r="A9" s="80"/>
      <c r="B9" s="83"/>
      <c r="C9" s="54" t="s">
        <v>66</v>
      </c>
      <c r="D9" s="54" t="s">
        <v>80</v>
      </c>
      <c r="E9" s="87"/>
      <c r="F9" s="38" t="s">
        <v>69</v>
      </c>
      <c r="G9" s="38" t="s">
        <v>81</v>
      </c>
      <c r="H9" s="54" t="s">
        <v>66</v>
      </c>
      <c r="I9" s="54" t="s">
        <v>80</v>
      </c>
      <c r="J9" s="87"/>
      <c r="K9" s="38" t="s">
        <v>69</v>
      </c>
      <c r="L9" s="39" t="s">
        <v>81</v>
      </c>
    </row>
    <row r="10" spans="1:12" ht="16.5" customHeight="1" x14ac:dyDescent="0.25">
      <c r="A10" s="58" t="s">
        <v>27</v>
      </c>
      <c r="B10" s="7" t="s">
        <v>63</v>
      </c>
      <c r="C10" s="69">
        <v>28680802</v>
      </c>
      <c r="D10" s="69"/>
      <c r="E10" s="49">
        <f>IFERROR((D10-C10)/C10*100, "-")</f>
        <v>-100</v>
      </c>
      <c r="F10" s="49">
        <f t="shared" ref="F10:G17" si="0">C10/C$32*100</f>
        <v>13.598634192892019</v>
      </c>
      <c r="G10" s="49" t="e">
        <f t="shared" si="0"/>
        <v>#DIV/0!</v>
      </c>
      <c r="H10" s="69">
        <v>2177349</v>
      </c>
      <c r="I10" s="6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8" t="s">
        <v>28</v>
      </c>
      <c r="B11" s="7" t="s">
        <v>0</v>
      </c>
      <c r="C11" s="69">
        <v>13266562</v>
      </c>
      <c r="D11" s="69"/>
      <c r="E11" s="49">
        <f>IFERROR((D11-C11)/C11*100, "-")</f>
        <v>-100</v>
      </c>
      <c r="F11" s="49">
        <f t="shared" si="0"/>
        <v>6.2901701157213772</v>
      </c>
      <c r="G11" s="49" t="e">
        <f t="shared" si="0"/>
        <v>#DIV/0!</v>
      </c>
      <c r="H11" s="69">
        <v>0</v>
      </c>
      <c r="I11" s="6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8" t="s">
        <v>29</v>
      </c>
      <c r="B12" s="7" t="s">
        <v>21</v>
      </c>
      <c r="C12" s="69">
        <v>2126555</v>
      </c>
      <c r="D12" s="69"/>
      <c r="E12" s="49">
        <f t="shared" ref="E12:E31" si="4">IFERROR((D12-C12)/C12*100, "-")</f>
        <v>-100</v>
      </c>
      <c r="F12" s="49">
        <f t="shared" si="0"/>
        <v>1.0082787620815306</v>
      </c>
      <c r="G12" s="49" t="e">
        <f t="shared" si="0"/>
        <v>#DIV/0!</v>
      </c>
      <c r="H12" s="69">
        <v>0</v>
      </c>
      <c r="I12" s="6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8" t="s">
        <v>30</v>
      </c>
      <c r="B13" s="7" t="s">
        <v>12</v>
      </c>
      <c r="C13" s="69">
        <v>2749392</v>
      </c>
      <c r="D13" s="69"/>
      <c r="E13" s="49">
        <f t="shared" si="4"/>
        <v>-100</v>
      </c>
      <c r="F13" s="49">
        <f t="shared" si="0"/>
        <v>1.3035889324456051</v>
      </c>
      <c r="G13" s="49" t="e">
        <f t="shared" si="0"/>
        <v>#DIV/0!</v>
      </c>
      <c r="H13" s="69">
        <v>0</v>
      </c>
      <c r="I13" s="6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8" t="s">
        <v>31</v>
      </c>
      <c r="B14" s="7" t="s">
        <v>1</v>
      </c>
      <c r="C14" s="69">
        <v>4439577</v>
      </c>
      <c r="D14" s="69"/>
      <c r="E14" s="49">
        <f t="shared" si="4"/>
        <v>-100</v>
      </c>
      <c r="F14" s="49">
        <f t="shared" si="0"/>
        <v>2.1049684591866353</v>
      </c>
      <c r="G14" s="49" t="e">
        <f t="shared" si="0"/>
        <v>#DIV/0!</v>
      </c>
      <c r="H14" s="69">
        <v>0</v>
      </c>
      <c r="I14" s="6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8" t="s">
        <v>32</v>
      </c>
      <c r="B15" s="7" t="s">
        <v>24</v>
      </c>
      <c r="C15" s="69">
        <v>16999983</v>
      </c>
      <c r="D15" s="69"/>
      <c r="E15" s="49">
        <f t="shared" si="4"/>
        <v>-100</v>
      </c>
      <c r="F15" s="49">
        <f t="shared" si="0"/>
        <v>8.0603237699693011</v>
      </c>
      <c r="G15" s="49" t="e">
        <f t="shared" si="0"/>
        <v>#DIV/0!</v>
      </c>
      <c r="H15" s="69">
        <v>0</v>
      </c>
      <c r="I15" s="6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8" t="s">
        <v>33</v>
      </c>
      <c r="B16" s="7" t="s">
        <v>2</v>
      </c>
      <c r="C16" s="69">
        <v>22196298</v>
      </c>
      <c r="D16" s="69"/>
      <c r="E16" s="49">
        <f t="shared" si="4"/>
        <v>-100</v>
      </c>
      <c r="F16" s="49">
        <f t="shared" si="0"/>
        <v>10.52408984024996</v>
      </c>
      <c r="G16" s="49" t="e">
        <f t="shared" si="0"/>
        <v>#DIV/0!</v>
      </c>
      <c r="H16" s="69">
        <v>4288086</v>
      </c>
      <c r="I16" s="6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8" t="s">
        <v>34</v>
      </c>
      <c r="B17" s="7" t="s">
        <v>13</v>
      </c>
      <c r="C17" s="69">
        <v>1522440</v>
      </c>
      <c r="D17" s="69"/>
      <c r="E17" s="49">
        <f t="shared" si="4"/>
        <v>-100</v>
      </c>
      <c r="F17" s="49">
        <f t="shared" si="0"/>
        <v>0.7218453877484502</v>
      </c>
      <c r="G17" s="49" t="e">
        <f t="shared" si="0"/>
        <v>#DIV/0!</v>
      </c>
      <c r="H17" s="69">
        <v>0</v>
      </c>
      <c r="I17" s="6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8" t="s">
        <v>35</v>
      </c>
      <c r="B18" s="7" t="s">
        <v>14</v>
      </c>
      <c r="C18" s="69">
        <v>3121970</v>
      </c>
      <c r="D18" s="69"/>
      <c r="E18" s="49">
        <f t="shared" ref="E18" si="5">IFERROR((D18-C18)/C18*100, "-")</f>
        <v>-100</v>
      </c>
      <c r="F18" s="49">
        <f t="shared" ref="F18" si="6">C18/C$32*100</f>
        <v>1.4802420096614837</v>
      </c>
      <c r="G18" s="49" t="e">
        <f t="shared" ref="G18" si="7">D18/D$32*100</f>
        <v>#DIV/0!</v>
      </c>
      <c r="H18" s="69">
        <v>0</v>
      </c>
      <c r="I18" s="6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8" t="s">
        <v>36</v>
      </c>
      <c r="B19" s="7" t="s">
        <v>3</v>
      </c>
      <c r="C19" s="69">
        <v>27208327</v>
      </c>
      <c r="D19" s="69"/>
      <c r="E19" s="49">
        <f t="shared" si="4"/>
        <v>-100</v>
      </c>
      <c r="F19" s="49">
        <f>C19/C$32*100</f>
        <v>12.900479068667156</v>
      </c>
      <c r="G19" s="49" t="e">
        <f>D19/D$32*100</f>
        <v>#DIV/0!</v>
      </c>
      <c r="H19" s="69">
        <v>0</v>
      </c>
      <c r="I19" s="6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8" t="s">
        <v>37</v>
      </c>
      <c r="B20" s="7" t="s">
        <v>23</v>
      </c>
      <c r="C20" s="69">
        <v>491396</v>
      </c>
      <c r="D20" s="69"/>
      <c r="E20" s="49">
        <f>IFERROR((D20-C20)/C20*100, "-")</f>
        <v>-100</v>
      </c>
      <c r="F20" s="49" t="s">
        <v>75</v>
      </c>
      <c r="G20" s="49" t="e">
        <f t="shared" ref="G20:G31" si="8">D20/D$32*100</f>
        <v>#DIV/0!</v>
      </c>
      <c r="H20" s="69">
        <v>0</v>
      </c>
      <c r="I20" s="6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8" t="s">
        <v>38</v>
      </c>
      <c r="B21" s="7" t="s">
        <v>4</v>
      </c>
      <c r="C21" s="69">
        <v>13237492</v>
      </c>
      <c r="D21" s="69"/>
      <c r="E21" s="49">
        <f t="shared" si="4"/>
        <v>-100</v>
      </c>
      <c r="F21" s="49">
        <f>C21/C$32*100</f>
        <v>6.276386948291564</v>
      </c>
      <c r="G21" s="49" t="e">
        <f t="shared" si="8"/>
        <v>#DIV/0!</v>
      </c>
      <c r="H21" s="69">
        <v>13619267</v>
      </c>
      <c r="I21" s="6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8" t="s">
        <v>39</v>
      </c>
      <c r="B22" s="7" t="s">
        <v>18</v>
      </c>
      <c r="C22" s="69">
        <v>1806278</v>
      </c>
      <c r="D22" s="69"/>
      <c r="E22" s="49">
        <f>IFERROR((D22-C22)/C22*100, "-")</f>
        <v>-100</v>
      </c>
      <c r="F22" s="49">
        <f>C22/C$32*100</f>
        <v>0.85642353281015682</v>
      </c>
      <c r="G22" s="49" t="e">
        <f t="shared" si="8"/>
        <v>#DIV/0!</v>
      </c>
      <c r="H22" s="69">
        <v>0</v>
      </c>
      <c r="I22" s="6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8" t="s">
        <v>40</v>
      </c>
      <c r="B23" s="7" t="s">
        <v>11</v>
      </c>
      <c r="C23" s="69">
        <v>4279393</v>
      </c>
      <c r="D23" s="69"/>
      <c r="E23" s="49">
        <f>IFERROR((D23-C23)/C23*100, "-")</f>
        <v>-100</v>
      </c>
      <c r="F23" s="49">
        <f>C23/C$32*100</f>
        <v>2.0290192713098731</v>
      </c>
      <c r="G23" s="49" t="e">
        <f t="shared" si="8"/>
        <v>#DIV/0!</v>
      </c>
      <c r="H23" s="69">
        <v>0</v>
      </c>
      <c r="I23" s="6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8" t="s">
        <v>41</v>
      </c>
      <c r="B24" s="7" t="s">
        <v>68</v>
      </c>
      <c r="C24" s="69">
        <v>1763207</v>
      </c>
      <c r="D24" s="69"/>
      <c r="E24" s="49">
        <f>IFERROR((D24-C24)/C24*100, "-")</f>
        <v>-100</v>
      </c>
      <c r="F24" s="49" t="s">
        <v>75</v>
      </c>
      <c r="G24" s="49" t="e">
        <f t="shared" si="8"/>
        <v>#DIV/0!</v>
      </c>
      <c r="H24" s="69"/>
      <c r="I24" s="6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8" t="s">
        <v>74</v>
      </c>
      <c r="B25" s="7" t="s">
        <v>5</v>
      </c>
      <c r="C25" s="69">
        <v>32253873</v>
      </c>
      <c r="D25" s="69"/>
      <c r="E25" s="49">
        <f t="shared" si="4"/>
        <v>-100</v>
      </c>
      <c r="F25" s="49">
        <f t="shared" ref="F25:F31" si="9">C25/C$32*100</f>
        <v>15.292759952493542</v>
      </c>
      <c r="G25" s="49" t="e">
        <f t="shared" si="8"/>
        <v>#DIV/0!</v>
      </c>
      <c r="H25" s="69">
        <v>2484413</v>
      </c>
      <c r="I25" s="6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8" t="s">
        <v>43</v>
      </c>
      <c r="B26" s="7" t="s">
        <v>6</v>
      </c>
      <c r="C26" s="69">
        <v>16874018</v>
      </c>
      <c r="D26" s="69"/>
      <c r="E26" s="49">
        <f t="shared" si="4"/>
        <v>-100</v>
      </c>
      <c r="F26" s="49">
        <f t="shared" si="9"/>
        <v>8.0005990817926023</v>
      </c>
      <c r="G26" s="49" t="e">
        <f t="shared" si="8"/>
        <v>#DIV/0!</v>
      </c>
      <c r="H26" s="69">
        <v>6435953</v>
      </c>
      <c r="I26" s="6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8" t="s">
        <v>44</v>
      </c>
      <c r="B27" s="7" t="s">
        <v>7</v>
      </c>
      <c r="C27" s="69">
        <v>11620643</v>
      </c>
      <c r="D27" s="69"/>
      <c r="E27" s="49">
        <f t="shared" si="4"/>
        <v>-100</v>
      </c>
      <c r="F27" s="49">
        <f t="shared" si="9"/>
        <v>5.5097787447921185</v>
      </c>
      <c r="G27" s="49" t="e">
        <f t="shared" si="8"/>
        <v>#DIV/0!</v>
      </c>
      <c r="H27" s="69">
        <v>13704200</v>
      </c>
      <c r="I27" s="6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8" t="s">
        <v>45</v>
      </c>
      <c r="B28" s="7" t="s">
        <v>8</v>
      </c>
      <c r="C28" s="69">
        <v>0</v>
      </c>
      <c r="D28" s="69"/>
      <c r="E28" s="49" t="str">
        <f t="shared" si="4"/>
        <v>-</v>
      </c>
      <c r="F28" s="49">
        <f t="shared" si="9"/>
        <v>0</v>
      </c>
      <c r="G28" s="49" t="e">
        <f t="shared" si="8"/>
        <v>#DIV/0!</v>
      </c>
      <c r="H28" s="69">
        <v>0</v>
      </c>
      <c r="I28" s="6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8" t="s">
        <v>46</v>
      </c>
      <c r="B29" s="7" t="s">
        <v>71</v>
      </c>
      <c r="C29" s="69">
        <v>103869</v>
      </c>
      <c r="D29" s="69"/>
      <c r="E29" s="49">
        <f>IFERROR((D29-C29)/C29*100, "-")</f>
        <v>-100</v>
      </c>
      <c r="F29" s="49">
        <f t="shared" si="9"/>
        <v>4.9248153345973419E-2</v>
      </c>
      <c r="G29" s="49" t="e">
        <f t="shared" si="8"/>
        <v>#DIV/0!</v>
      </c>
      <c r="H29" s="69">
        <v>13661450</v>
      </c>
      <c r="I29" s="6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8" t="s">
        <v>47</v>
      </c>
      <c r="B30" s="7" t="s">
        <v>25</v>
      </c>
      <c r="C30" s="69">
        <v>6167356</v>
      </c>
      <c r="D30" s="69"/>
      <c r="E30" s="49">
        <f t="shared" si="4"/>
        <v>-100</v>
      </c>
      <c r="F30" s="49">
        <f t="shared" si="9"/>
        <v>2.924172698564627</v>
      </c>
      <c r="G30" s="49" t="e">
        <f t="shared" si="8"/>
        <v>#DIV/0!</v>
      </c>
      <c r="H30" s="69">
        <v>650092</v>
      </c>
      <c r="I30" s="6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8" t="s">
        <v>48</v>
      </c>
      <c r="B31" s="7" t="s">
        <v>9</v>
      </c>
      <c r="C31" s="69">
        <v>0</v>
      </c>
      <c r="D31" s="69"/>
      <c r="E31" s="49" t="str">
        <f t="shared" si="4"/>
        <v>-</v>
      </c>
      <c r="F31" s="49">
        <f t="shared" si="9"/>
        <v>0</v>
      </c>
      <c r="G31" s="49" t="e">
        <f t="shared" si="8"/>
        <v>#DIV/0!</v>
      </c>
      <c r="H31" s="69">
        <v>0</v>
      </c>
      <c r="I31" s="6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72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64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78" t="s">
        <v>59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4"/>
      <c r="M7" s="84" t="s">
        <v>82</v>
      </c>
      <c r="N7" s="84"/>
      <c r="O7" s="84"/>
      <c r="P7" s="84"/>
      <c r="Q7" s="88"/>
    </row>
    <row r="8" spans="1:17" ht="21" customHeight="1" x14ac:dyDescent="0.25">
      <c r="A8" s="79"/>
      <c r="B8" s="82"/>
      <c r="C8" s="85" t="s">
        <v>26</v>
      </c>
      <c r="D8" s="85"/>
      <c r="E8" s="86" t="s">
        <v>60</v>
      </c>
      <c r="F8" s="82" t="s">
        <v>57</v>
      </c>
      <c r="G8" s="82"/>
      <c r="H8" s="85" t="s">
        <v>26</v>
      </c>
      <c r="I8" s="85"/>
      <c r="J8" s="86" t="s">
        <v>61</v>
      </c>
      <c r="K8" s="82" t="s">
        <v>57</v>
      </c>
      <c r="L8" s="82"/>
      <c r="M8" s="85" t="s">
        <v>26</v>
      </c>
      <c r="N8" s="85"/>
      <c r="O8" s="86" t="s">
        <v>61</v>
      </c>
      <c r="P8" s="82" t="s">
        <v>57</v>
      </c>
      <c r="Q8" s="89"/>
    </row>
    <row r="9" spans="1:17" ht="18.75" customHeight="1" thickBot="1" x14ac:dyDescent="0.3">
      <c r="A9" s="80"/>
      <c r="B9" s="83"/>
      <c r="C9" s="57" t="s">
        <v>66</v>
      </c>
      <c r="D9" s="57" t="s">
        <v>80</v>
      </c>
      <c r="E9" s="87"/>
      <c r="F9" s="38" t="s">
        <v>69</v>
      </c>
      <c r="G9" s="38" t="s">
        <v>81</v>
      </c>
      <c r="H9" s="71" t="s">
        <v>66</v>
      </c>
      <c r="I9" s="71" t="s">
        <v>80</v>
      </c>
      <c r="J9" s="87"/>
      <c r="K9" s="38" t="s">
        <v>69</v>
      </c>
      <c r="L9" s="38" t="s">
        <v>81</v>
      </c>
      <c r="M9" s="71" t="s">
        <v>66</v>
      </c>
      <c r="N9" s="71" t="s">
        <v>80</v>
      </c>
      <c r="O9" s="87"/>
      <c r="P9" s="38" t="s">
        <v>69</v>
      </c>
      <c r="Q9" s="39" t="s">
        <v>81</v>
      </c>
    </row>
    <row r="10" spans="1:17" x14ac:dyDescent="0.25">
      <c r="A10" s="16" t="s">
        <v>27</v>
      </c>
      <c r="B10" s="7" t="s">
        <v>21</v>
      </c>
      <c r="C10" s="69">
        <v>8296822.4100000001</v>
      </c>
      <c r="D10" s="69">
        <v>0</v>
      </c>
      <c r="E10" s="49">
        <f>IFERROR((D10-C10)/C$25*100, "-")</f>
        <v>-8.1094544779683524</v>
      </c>
      <c r="F10" s="49">
        <f>C10/C$25*100</f>
        <v>8.1094544779683524</v>
      </c>
      <c r="G10" s="50">
        <f>D10/D$25*100</f>
        <v>0</v>
      </c>
      <c r="H10" s="69">
        <v>0</v>
      </c>
      <c r="I10" s="69">
        <v>0</v>
      </c>
      <c r="J10" s="31">
        <f>IFERROR((I10-H10)/H$25*100, "-")</f>
        <v>0</v>
      </c>
      <c r="K10" s="31">
        <f>H10/H$25*100</f>
        <v>0</v>
      </c>
      <c r="L10" s="32">
        <f>I10/I$25*100</f>
        <v>0</v>
      </c>
      <c r="M10" s="69">
        <f>C10+H10</f>
        <v>8296822.4100000001</v>
      </c>
      <c r="N10" s="69">
        <f>D10+I10</f>
        <v>0</v>
      </c>
      <c r="O10" s="31">
        <f>IFERROR((N10-M10)/M$25*100, "-")</f>
        <v>-7.3365106224128809</v>
      </c>
      <c r="P10" s="31">
        <f>M10/M$25*100</f>
        <v>7.3365106224128809</v>
      </c>
      <c r="Q10" s="32">
        <f>N10/N$25*100</f>
        <v>0</v>
      </c>
    </row>
    <row r="11" spans="1:17" x14ac:dyDescent="0.25">
      <c r="A11" s="16" t="s">
        <v>28</v>
      </c>
      <c r="B11" s="7" t="s">
        <v>12</v>
      </c>
      <c r="C11" s="69">
        <v>8438781.4499999993</v>
      </c>
      <c r="D11" s="69">
        <v>8173759.1899999995</v>
      </c>
      <c r="E11" s="49">
        <f t="shared" ref="E11:E24" si="0">IFERROR((D11-C11)/C$25*100, "-")</f>
        <v>-0.25903723701834552</v>
      </c>
      <c r="F11" s="49">
        <f t="shared" ref="F11:G24" si="1">C11/C$25*100</f>
        <v>8.2482076434246299</v>
      </c>
      <c r="G11" s="50">
        <f t="shared" si="1"/>
        <v>8.227993597575944</v>
      </c>
      <c r="H11" s="69">
        <v>0</v>
      </c>
      <c r="I11" s="69">
        <v>0</v>
      </c>
      <c r="J11" s="31">
        <f t="shared" ref="J11:J24" si="2">IFERROR((I11-H11)/H$25*100, "-")</f>
        <v>0</v>
      </c>
      <c r="K11" s="31">
        <f t="shared" ref="K11:L24" si="3">H11/H$25*100</f>
        <v>0</v>
      </c>
      <c r="L11" s="32">
        <f t="shared" si="3"/>
        <v>0</v>
      </c>
      <c r="M11" s="69">
        <f t="shared" ref="M11:N24" si="4">C11+H11</f>
        <v>8438781.4499999993</v>
      </c>
      <c r="N11" s="69">
        <f t="shared" si="4"/>
        <v>8173759.1899999995</v>
      </c>
      <c r="O11" s="31">
        <f t="shared" ref="O11:O24" si="5">IFERROR((N11-M11)/M$25*100, "-")</f>
        <v>-0.23434738380351408</v>
      </c>
      <c r="P11" s="31">
        <f t="shared" ref="P11:P24" si="6">M11/M$25*100</f>
        <v>7.4620386804381145</v>
      </c>
      <c r="Q11" s="32">
        <f t="shared" ref="Q11:Q24" si="7">N11/N$25*100</f>
        <v>7.3732993092807595</v>
      </c>
    </row>
    <row r="12" spans="1:17" x14ac:dyDescent="0.25">
      <c r="A12" s="16" t="s">
        <v>29</v>
      </c>
      <c r="B12" s="7" t="s">
        <v>13</v>
      </c>
      <c r="C12" s="69">
        <v>12058470.02</v>
      </c>
      <c r="D12" s="69">
        <v>11677357.58</v>
      </c>
      <c r="E12" s="49">
        <f t="shared" si="0"/>
        <v>-0.37250574140798565</v>
      </c>
      <c r="F12" s="49">
        <f t="shared" si="1"/>
        <v>11.786152441117045</v>
      </c>
      <c r="G12" s="50">
        <f t="shared" si="1"/>
        <v>11.75483901243302</v>
      </c>
      <c r="H12" s="69">
        <v>0</v>
      </c>
      <c r="I12" s="69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9">
        <f t="shared" si="4"/>
        <v>12058470.02</v>
      </c>
      <c r="N12" s="69">
        <f t="shared" si="4"/>
        <v>11677357.58</v>
      </c>
      <c r="O12" s="31">
        <f t="shared" si="5"/>
        <v>-0.33700076080014446</v>
      </c>
      <c r="P12" s="31">
        <f t="shared" si="6"/>
        <v>10.662768108083112</v>
      </c>
      <c r="Q12" s="32">
        <f t="shared" si="7"/>
        <v>10.533788747309357</v>
      </c>
    </row>
    <row r="13" spans="1:17" x14ac:dyDescent="0.25">
      <c r="A13" s="16" t="s">
        <v>30</v>
      </c>
      <c r="B13" s="7" t="s">
        <v>14</v>
      </c>
      <c r="C13" s="69">
        <v>11961445</v>
      </c>
      <c r="D13" s="69">
        <v>11914303.939999999</v>
      </c>
      <c r="E13" s="49">
        <f t="shared" si="0"/>
        <v>-4.6076468944594287E-2</v>
      </c>
      <c r="F13" s="49">
        <f t="shared" si="1"/>
        <v>11.691318546400241</v>
      </c>
      <c r="G13" s="50">
        <f t="shared" si="1"/>
        <v>11.993357555459601</v>
      </c>
      <c r="H13" s="69">
        <v>339667</v>
      </c>
      <c r="I13" s="69">
        <v>0</v>
      </c>
      <c r="J13" s="31">
        <f t="shared" si="2"/>
        <v>-3.1511915481600248</v>
      </c>
      <c r="K13" s="31">
        <f t="shared" si="3"/>
        <v>3.1511915481600248</v>
      </c>
      <c r="L13" s="32">
        <f t="shared" si="3"/>
        <v>0</v>
      </c>
      <c r="M13" s="69">
        <f t="shared" si="4"/>
        <v>12301112</v>
      </c>
      <c r="N13" s="69">
        <f t="shared" si="4"/>
        <v>11914303.939999999</v>
      </c>
      <c r="O13" s="31">
        <f t="shared" si="5"/>
        <v>-0.34203714395580548</v>
      </c>
      <c r="P13" s="31">
        <f t="shared" si="6"/>
        <v>10.877325606815123</v>
      </c>
      <c r="Q13" s="32">
        <f t="shared" si="7"/>
        <v>10.747530844661823</v>
      </c>
    </row>
    <row r="14" spans="1:17" x14ac:dyDescent="0.25">
      <c r="A14" s="16" t="s">
        <v>31</v>
      </c>
      <c r="B14" s="7" t="s">
        <v>23</v>
      </c>
      <c r="C14" s="69">
        <v>4551106</v>
      </c>
      <c r="D14" s="69">
        <v>5524664.8600000003</v>
      </c>
      <c r="E14" s="49">
        <f t="shared" si="0"/>
        <v>0.9515728873836129</v>
      </c>
      <c r="F14" s="49">
        <f t="shared" si="1"/>
        <v>4.4483279390101629</v>
      </c>
      <c r="G14" s="50">
        <f t="shared" si="1"/>
        <v>5.5613220355752624</v>
      </c>
      <c r="H14" s="69">
        <v>0</v>
      </c>
      <c r="I14" s="69">
        <v>0</v>
      </c>
      <c r="J14" s="31">
        <f t="shared" si="2"/>
        <v>0</v>
      </c>
      <c r="K14" s="31">
        <f t="shared" si="3"/>
        <v>0</v>
      </c>
      <c r="L14" s="32">
        <f t="shared" si="3"/>
        <v>0</v>
      </c>
      <c r="M14" s="69">
        <f t="shared" si="4"/>
        <v>4551106</v>
      </c>
      <c r="N14" s="69">
        <f t="shared" si="4"/>
        <v>5524664.8600000003</v>
      </c>
      <c r="O14" s="31">
        <f t="shared" si="5"/>
        <v>0.86087474999168712</v>
      </c>
      <c r="P14" s="31">
        <f t="shared" si="6"/>
        <v>4.0243403875300015</v>
      </c>
      <c r="Q14" s="32">
        <f t="shared" si="7"/>
        <v>4.9836319677831957</v>
      </c>
    </row>
    <row r="15" spans="1:17" x14ac:dyDescent="0.25">
      <c r="A15" s="16" t="s">
        <v>32</v>
      </c>
      <c r="B15" s="7" t="s">
        <v>16</v>
      </c>
      <c r="C15" s="69">
        <v>3379.12</v>
      </c>
      <c r="D15" s="69">
        <v>4869186.3</v>
      </c>
      <c r="E15" s="49">
        <f t="shared" si="0"/>
        <v>4.755922192238601</v>
      </c>
      <c r="F15" s="49">
        <f t="shared" si="1"/>
        <v>3.3028090106598305E-3</v>
      </c>
      <c r="G15" s="50">
        <f t="shared" si="1"/>
        <v>4.9014942538091217</v>
      </c>
      <c r="H15" s="69">
        <v>9059851</v>
      </c>
      <c r="I15" s="69">
        <v>10335444.060000001</v>
      </c>
      <c r="J15" s="69">
        <f t="shared" si="2"/>
        <v>11.834055323489137</v>
      </c>
      <c r="K15" s="31">
        <f t="shared" si="3"/>
        <v>84.050926050482218</v>
      </c>
      <c r="L15" s="32">
        <f t="shared" si="3"/>
        <v>89.753689333623115</v>
      </c>
      <c r="M15" s="69">
        <f t="shared" si="4"/>
        <v>9063230.1199999992</v>
      </c>
      <c r="N15" s="69">
        <f t="shared" si="4"/>
        <v>15204630.359999999</v>
      </c>
      <c r="O15" s="69">
        <f t="shared" si="5"/>
        <v>5.4305667725204474</v>
      </c>
      <c r="P15" s="31">
        <f t="shared" si="6"/>
        <v>8.0142108343322214</v>
      </c>
      <c r="Q15" s="32">
        <f t="shared" si="7"/>
        <v>13.715634131773003</v>
      </c>
    </row>
    <row r="16" spans="1:17" x14ac:dyDescent="0.25">
      <c r="A16" s="16" t="s">
        <v>33</v>
      </c>
      <c r="B16" s="7" t="s">
        <v>17</v>
      </c>
      <c r="C16" s="69">
        <v>2000918</v>
      </c>
      <c r="D16" s="69">
        <v>2283281.87</v>
      </c>
      <c r="E16" s="49">
        <f t="shared" si="0"/>
        <v>0.27598721978526408</v>
      </c>
      <c r="F16" s="49">
        <f t="shared" si="1"/>
        <v>1.9557310779112453</v>
      </c>
      <c r="G16" s="50">
        <f t="shared" si="1"/>
        <v>2.2984318685098466</v>
      </c>
      <c r="H16" s="69">
        <v>0</v>
      </c>
      <c r="I16" s="69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9">
        <f t="shared" si="4"/>
        <v>2000918</v>
      </c>
      <c r="N16" s="69">
        <f t="shared" si="4"/>
        <v>2283281.87</v>
      </c>
      <c r="O16" s="31">
        <f t="shared" si="5"/>
        <v>0.24968179735217577</v>
      </c>
      <c r="P16" s="31">
        <f t="shared" si="6"/>
        <v>1.7693226920084384</v>
      </c>
      <c r="Q16" s="32">
        <f t="shared" si="7"/>
        <v>2.0596790587568412</v>
      </c>
    </row>
    <row r="17" spans="1:17" x14ac:dyDescent="0.25">
      <c r="A17" s="16" t="s">
        <v>34</v>
      </c>
      <c r="B17" s="7" t="s">
        <v>18</v>
      </c>
      <c r="C17" s="69">
        <v>5584029</v>
      </c>
      <c r="D17" s="69">
        <v>5636003.1799999997</v>
      </c>
      <c r="E17" s="49">
        <f t="shared" si="0"/>
        <v>5.0800442134536501E-2</v>
      </c>
      <c r="F17" s="49">
        <f t="shared" si="1"/>
        <v>5.4579243403566036</v>
      </c>
      <c r="G17" s="50">
        <f t="shared" si="1"/>
        <v>5.6733991059697049</v>
      </c>
      <c r="H17" s="69">
        <v>0</v>
      </c>
      <c r="I17" s="69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9">
        <f t="shared" si="4"/>
        <v>5584029</v>
      </c>
      <c r="N17" s="69">
        <f t="shared" si="4"/>
        <v>5636003.1799999997</v>
      </c>
      <c r="O17" s="31">
        <f t="shared" si="5"/>
        <v>4.5958453106289515E-2</v>
      </c>
      <c r="P17" s="31">
        <f t="shared" si="6"/>
        <v>4.937708203201324</v>
      </c>
      <c r="Q17" s="32">
        <f t="shared" si="7"/>
        <v>5.084066876479409</v>
      </c>
    </row>
    <row r="18" spans="1:17" x14ac:dyDescent="0.25">
      <c r="A18" s="16" t="s">
        <v>35</v>
      </c>
      <c r="B18" s="7" t="s">
        <v>19</v>
      </c>
      <c r="C18" s="69">
        <v>7953411</v>
      </c>
      <c r="D18" s="69">
        <v>7476016.2999999998</v>
      </c>
      <c r="E18" s="49">
        <f t="shared" si="0"/>
        <v>-0.46661364994473337</v>
      </c>
      <c r="F18" s="49">
        <f t="shared" si="1"/>
        <v>7.7737983606030614</v>
      </c>
      <c r="G18" s="50">
        <f t="shared" si="1"/>
        <v>7.5256210541447821</v>
      </c>
      <c r="H18" s="69">
        <v>0</v>
      </c>
      <c r="I18" s="69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9">
        <f t="shared" si="4"/>
        <v>7953411</v>
      </c>
      <c r="N18" s="69">
        <f t="shared" si="4"/>
        <v>7476016.2999999998</v>
      </c>
      <c r="O18" s="31">
        <f t="shared" si="5"/>
        <v>-0.42213887613313544</v>
      </c>
      <c r="P18" s="31">
        <f t="shared" si="6"/>
        <v>7.032847203718255</v>
      </c>
      <c r="Q18" s="32">
        <f t="shared" si="7"/>
        <v>6.7438866914993731</v>
      </c>
    </row>
    <row r="19" spans="1:17" x14ac:dyDescent="0.25">
      <c r="A19" s="16" t="s">
        <v>36</v>
      </c>
      <c r="B19" s="7" t="s">
        <v>11</v>
      </c>
      <c r="C19" s="69">
        <v>11088269</v>
      </c>
      <c r="D19" s="69">
        <v>11019155.34</v>
      </c>
      <c r="E19" s="49">
        <f t="shared" si="0"/>
        <v>-6.7552859622529077E-2</v>
      </c>
      <c r="F19" s="49">
        <f t="shared" si="1"/>
        <v>10.837861563312364</v>
      </c>
      <c r="G19" s="50">
        <f t="shared" si="1"/>
        <v>11.092269478545132</v>
      </c>
      <c r="H19" s="69">
        <v>0</v>
      </c>
      <c r="I19" s="69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9">
        <f t="shared" si="4"/>
        <v>11088269</v>
      </c>
      <c r="N19" s="69">
        <f t="shared" si="4"/>
        <v>11019155.34</v>
      </c>
      <c r="O19" s="31">
        <f t="shared" si="5"/>
        <v>-6.1114132096245916E-2</v>
      </c>
      <c r="P19" s="31">
        <f t="shared" si="6"/>
        <v>9.8048625464880175</v>
      </c>
      <c r="Q19" s="32">
        <f t="shared" si="7"/>
        <v>9.9400445460492435</v>
      </c>
    </row>
    <row r="20" spans="1:17" x14ac:dyDescent="0.25">
      <c r="A20" s="16" t="s">
        <v>37</v>
      </c>
      <c r="B20" s="7" t="s">
        <v>15</v>
      </c>
      <c r="C20" s="69">
        <v>5068502</v>
      </c>
      <c r="D20" s="69">
        <v>5333245.93</v>
      </c>
      <c r="E20" s="49">
        <f t="shared" si="0"/>
        <v>0.2587651925712891</v>
      </c>
      <c r="F20" s="49">
        <f t="shared" si="1"/>
        <v>4.9540395357807281</v>
      </c>
      <c r="G20" s="50">
        <f t="shared" si="1"/>
        <v>5.3686330054871565</v>
      </c>
      <c r="H20" s="69">
        <v>0</v>
      </c>
      <c r="I20" s="69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9">
        <f t="shared" si="4"/>
        <v>5068502</v>
      </c>
      <c r="N20" s="69">
        <f t="shared" si="4"/>
        <v>5333245.93</v>
      </c>
      <c r="O20" s="31">
        <f t="shared" si="5"/>
        <v>0.23410126897778569</v>
      </c>
      <c r="P20" s="31">
        <f t="shared" si="6"/>
        <v>4.4818506321049405</v>
      </c>
      <c r="Q20" s="32">
        <f t="shared" si="7"/>
        <v>4.8109587789181516</v>
      </c>
    </row>
    <row r="21" spans="1:17" x14ac:dyDescent="0.25">
      <c r="A21" s="16" t="s">
        <v>38</v>
      </c>
      <c r="B21" s="7" t="s">
        <v>68</v>
      </c>
      <c r="C21" s="69">
        <v>3457671.25</v>
      </c>
      <c r="D21" s="69">
        <v>4013437.5700000003</v>
      </c>
      <c r="E21" s="49">
        <f t="shared" si="0"/>
        <v>0.5432153961733398</v>
      </c>
      <c r="F21" s="49">
        <f t="shared" si="1"/>
        <v>3.3795863302870099</v>
      </c>
      <c r="G21" s="50">
        <f t="shared" si="1"/>
        <v>4.0400674723365269</v>
      </c>
      <c r="H21" s="69">
        <v>0</v>
      </c>
      <c r="I21" s="69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9">
        <f t="shared" si="4"/>
        <v>3457671.25</v>
      </c>
      <c r="N21" s="69">
        <f t="shared" si="4"/>
        <v>4013437.5700000003</v>
      </c>
      <c r="O21" s="31">
        <f t="shared" si="5"/>
        <v>0.49143941002580993</v>
      </c>
      <c r="P21" s="31">
        <f t="shared" si="6"/>
        <v>3.0574647257559686</v>
      </c>
      <c r="Q21" s="32">
        <f t="shared" si="7"/>
        <v>3.62039983988352</v>
      </c>
    </row>
    <row r="22" spans="1:17" x14ac:dyDescent="0.25">
      <c r="A22" s="16" t="s">
        <v>39</v>
      </c>
      <c r="B22" s="7" t="s">
        <v>22</v>
      </c>
      <c r="C22" s="69">
        <v>1858403</v>
      </c>
      <c r="D22" s="69">
        <v>1680340.19</v>
      </c>
      <c r="E22" s="49">
        <f t="shared" si="0"/>
        <v>-0.17404160057393925</v>
      </c>
      <c r="F22" s="49">
        <f t="shared" si="1"/>
        <v>1.8164345077526876</v>
      </c>
      <c r="G22" s="50">
        <f t="shared" si="1"/>
        <v>1.6914895586824286</v>
      </c>
      <c r="H22" s="69">
        <v>0</v>
      </c>
      <c r="I22" s="69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9">
        <f t="shared" si="4"/>
        <v>1858403</v>
      </c>
      <c r="N22" s="69">
        <f t="shared" si="4"/>
        <v>1680340.19</v>
      </c>
      <c r="O22" s="31">
        <f t="shared" si="5"/>
        <v>-0.15745301423436001</v>
      </c>
      <c r="P22" s="31">
        <f t="shared" si="6"/>
        <v>1.6433030233105792</v>
      </c>
      <c r="Q22" s="32">
        <f t="shared" si="7"/>
        <v>1.5157837262249587</v>
      </c>
    </row>
    <row r="23" spans="1:17" x14ac:dyDescent="0.25">
      <c r="A23" s="16" t="s">
        <v>40</v>
      </c>
      <c r="B23" s="7" t="s">
        <v>20</v>
      </c>
      <c r="C23" s="69">
        <v>5541737.25</v>
      </c>
      <c r="D23" s="69">
        <v>5701202.8899999997</v>
      </c>
      <c r="E23" s="49">
        <f t="shared" si="0"/>
        <v>0.15586441223828562</v>
      </c>
      <c r="F23" s="49">
        <f t="shared" si="1"/>
        <v>5.4165876689816379</v>
      </c>
      <c r="G23" s="50">
        <f t="shared" si="1"/>
        <v>5.7390314281330657</v>
      </c>
      <c r="H23" s="69">
        <v>0</v>
      </c>
      <c r="I23" s="69">
        <v>0</v>
      </c>
      <c r="J23" s="31">
        <f t="shared" si="2"/>
        <v>0</v>
      </c>
      <c r="K23" s="31">
        <f t="shared" si="3"/>
        <v>0</v>
      </c>
      <c r="L23" s="32">
        <f t="shared" si="3"/>
        <v>0</v>
      </c>
      <c r="M23" s="69">
        <f t="shared" si="4"/>
        <v>5541737.25</v>
      </c>
      <c r="N23" s="69">
        <f t="shared" si="4"/>
        <v>5701202.8899999997</v>
      </c>
      <c r="O23" s="31">
        <f t="shared" si="5"/>
        <v>0.14100836488434204</v>
      </c>
      <c r="P23" s="31">
        <f t="shared" si="6"/>
        <v>4.9003114918119772</v>
      </c>
      <c r="Q23" s="32">
        <f t="shared" si="7"/>
        <v>5.1428815498180178</v>
      </c>
    </row>
    <row r="24" spans="1:17" x14ac:dyDescent="0.25">
      <c r="A24" s="16" t="s">
        <v>41</v>
      </c>
      <c r="B24" s="7" t="s">
        <v>25</v>
      </c>
      <c r="C24" s="69">
        <v>14447543</v>
      </c>
      <c r="D24" s="69">
        <v>14038899.870000001</v>
      </c>
      <c r="E24" s="49">
        <f t="shared" si="0"/>
        <v>-0.39941470320918854</v>
      </c>
      <c r="F24" s="49">
        <f t="shared" si="1"/>
        <v>14.121272758083576</v>
      </c>
      <c r="G24" s="50">
        <f t="shared" si="1"/>
        <v>14.132050573338431</v>
      </c>
      <c r="H24" s="69">
        <v>1379484</v>
      </c>
      <c r="I24" s="69">
        <v>1179897.69</v>
      </c>
      <c r="J24" s="31">
        <f t="shared" si="2"/>
        <v>-1.8516214209812749</v>
      </c>
      <c r="K24" s="31">
        <f t="shared" si="3"/>
        <v>12.797882401357752</v>
      </c>
      <c r="L24" s="32">
        <f t="shared" si="3"/>
        <v>10.246310666376878</v>
      </c>
      <c r="M24" s="69">
        <f t="shared" si="4"/>
        <v>15827027</v>
      </c>
      <c r="N24" s="69">
        <f t="shared" si="4"/>
        <v>15218797.560000001</v>
      </c>
      <c r="O24" s="31">
        <f t="shared" si="5"/>
        <v>-0.53783021100294159</v>
      </c>
      <c r="P24" s="31">
        <f t="shared" si="6"/>
        <v>13.995135241989045</v>
      </c>
      <c r="Q24" s="32">
        <f t="shared" si="7"/>
        <v>13.728413931562342</v>
      </c>
    </row>
    <row r="25" spans="1:17" x14ac:dyDescent="0.25">
      <c r="A25" s="3"/>
      <c r="B25" s="4" t="s">
        <v>56</v>
      </c>
      <c r="C25" s="75">
        <f>SUM(C10:C24)</f>
        <v>102310487.5</v>
      </c>
      <c r="D25" s="75">
        <f>SUM(D10:D24)</f>
        <v>99340855.009999976</v>
      </c>
      <c r="E25" s="33">
        <f>(D25-C25)/C25*100</f>
        <v>-2.9025689961647623</v>
      </c>
      <c r="F25" s="34">
        <f>SUM(F10:F24)</f>
        <v>100</v>
      </c>
      <c r="G25" s="34">
        <f>SUM(G10:G24)</f>
        <v>100.00000000000003</v>
      </c>
      <c r="H25" s="75">
        <f>SUM(H10:H24)</f>
        <v>10779002</v>
      </c>
      <c r="I25" s="75">
        <f>SUM(I10:I24)</f>
        <v>11515341.75</v>
      </c>
      <c r="J25" s="33">
        <f>(I25-H25)/H25*100</f>
        <v>6.8312423543478324</v>
      </c>
      <c r="K25" s="34">
        <f>SUM(K10:K24)</f>
        <v>100</v>
      </c>
      <c r="L25" s="35">
        <f>SUM(L10:L24)</f>
        <v>100</v>
      </c>
      <c r="M25" s="75">
        <f>SUM(M10:M24)</f>
        <v>113089489.5</v>
      </c>
      <c r="N25" s="75">
        <f>SUM(N10:N24)</f>
        <v>110856196.76000001</v>
      </c>
      <c r="O25" s="33">
        <f>(N25-M25)/M25*100</f>
        <v>-1.9748013275804863</v>
      </c>
      <c r="P25" s="34">
        <f>SUM(P10:P24)</f>
        <v>100</v>
      </c>
      <c r="Q25" s="35">
        <f>SUM(Q10:Q24)</f>
        <v>99.999999999999972</v>
      </c>
    </row>
    <row r="26" spans="1:17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x14ac:dyDescent="0.25">
      <c r="G27" s="52"/>
    </row>
    <row r="28" spans="1:17" x14ac:dyDescent="0.25">
      <c r="B28" s="53" t="s">
        <v>67</v>
      </c>
    </row>
    <row r="29" spans="1:17" x14ac:dyDescent="0.25">
      <c r="C29" s="9"/>
      <c r="D29" s="9"/>
      <c r="E29" s="6"/>
      <c r="F29" s="6"/>
      <c r="H29" s="9"/>
      <c r="I29" s="9"/>
      <c r="M29" s="9"/>
      <c r="N29" s="9"/>
    </row>
    <row r="30" spans="1:17" x14ac:dyDescent="0.25">
      <c r="C30" s="6"/>
      <c r="D30" s="6"/>
      <c r="E30" s="6"/>
      <c r="F30" s="6"/>
    </row>
    <row r="31" spans="1:17" x14ac:dyDescent="0.25">
      <c r="C31" s="41"/>
      <c r="D31" s="41"/>
      <c r="E31" s="6"/>
      <c r="F31" s="6"/>
    </row>
    <row r="32" spans="1:17" x14ac:dyDescent="0.25">
      <c r="C32" s="6"/>
      <c r="D32" s="6"/>
      <c r="E32" s="6"/>
      <c r="F32" s="6"/>
      <c r="G32" s="6"/>
      <c r="H32" s="6"/>
      <c r="I32" s="19"/>
      <c r="M32" s="6"/>
      <c r="N32" s="19"/>
    </row>
    <row r="33" spans="2:6" x14ac:dyDescent="0.25">
      <c r="C33" s="42"/>
      <c r="D33" s="42"/>
      <c r="E33" s="6"/>
      <c r="F33" s="6"/>
    </row>
    <row r="35" spans="2:6" x14ac:dyDescent="0.25">
      <c r="D35" s="55"/>
    </row>
    <row r="36" spans="2:6" x14ac:dyDescent="0.25">
      <c r="C36" s="55"/>
      <c r="D36" s="55"/>
    </row>
    <row r="42" spans="2:6" x14ac:dyDescent="0.25">
      <c r="B42" s="18"/>
      <c r="C42" s="19"/>
      <c r="D42" s="19"/>
    </row>
    <row r="43" spans="2:6" x14ac:dyDescent="0.25">
      <c r="B43" s="18"/>
      <c r="C43" s="19"/>
      <c r="D43" s="19"/>
    </row>
    <row r="44" spans="2:6" x14ac:dyDescent="0.25">
      <c r="B44" s="18"/>
      <c r="C44" s="19"/>
      <c r="D44" s="19"/>
    </row>
    <row r="45" spans="2:6" x14ac:dyDescent="0.25">
      <c r="B45" s="18"/>
      <c r="C45" s="19"/>
      <c r="D45" s="19"/>
    </row>
    <row r="46" spans="2:6" x14ac:dyDescent="0.25">
      <c r="B46" s="18"/>
      <c r="C46" s="19"/>
      <c r="D46" s="19"/>
    </row>
    <row r="47" spans="2:6" x14ac:dyDescent="0.25">
      <c r="B47" s="18"/>
      <c r="C47" s="19"/>
      <c r="D47" s="19"/>
    </row>
    <row r="48" spans="2:6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8"/>
      <c r="C54" s="19"/>
      <c r="D54" s="19"/>
    </row>
    <row r="55" spans="2:4" x14ac:dyDescent="0.25">
      <c r="B55" s="19"/>
      <c r="C55" s="6"/>
      <c r="D55" s="6"/>
    </row>
    <row r="56" spans="2:4" x14ac:dyDescent="0.25">
      <c r="B56" s="19"/>
      <c r="C56" s="19"/>
      <c r="D56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33:F33 H29:I29 C29:D30 E29:F31 C32:C33 D32:H32 H14:I14 H16:I23 H10:I12 M29:N29 M32 M10:N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8" t="s">
        <v>59</v>
      </c>
      <c r="B7" s="81" t="s">
        <v>10</v>
      </c>
      <c r="C7" s="84" t="s">
        <v>54</v>
      </c>
      <c r="D7" s="84"/>
      <c r="E7" s="84"/>
      <c r="F7" s="84"/>
      <c r="G7" s="84"/>
      <c r="H7" s="84" t="s">
        <v>55</v>
      </c>
      <c r="I7" s="84"/>
      <c r="J7" s="84"/>
      <c r="K7" s="84"/>
      <c r="L7" s="88"/>
    </row>
    <row r="8" spans="1:12" ht="21" customHeight="1" x14ac:dyDescent="0.25">
      <c r="A8" s="79"/>
      <c r="B8" s="82"/>
      <c r="C8" s="85" t="s">
        <v>26</v>
      </c>
      <c r="D8" s="85"/>
      <c r="E8" s="86" t="s">
        <v>60</v>
      </c>
      <c r="F8" s="82" t="s">
        <v>57</v>
      </c>
      <c r="G8" s="82"/>
      <c r="H8" s="85" t="s">
        <v>26</v>
      </c>
      <c r="I8" s="85"/>
      <c r="J8" s="86" t="s">
        <v>61</v>
      </c>
      <c r="K8" s="82" t="s">
        <v>57</v>
      </c>
      <c r="L8" s="89"/>
    </row>
    <row r="9" spans="1:12" ht="18.75" customHeight="1" thickBot="1" x14ac:dyDescent="0.3">
      <c r="A9" s="80"/>
      <c r="B9" s="83"/>
      <c r="C9" s="54" t="s">
        <v>66</v>
      </c>
      <c r="D9" s="54" t="s">
        <v>80</v>
      </c>
      <c r="E9" s="87"/>
      <c r="F9" s="38" t="s">
        <v>69</v>
      </c>
      <c r="G9" s="38" t="s">
        <v>81</v>
      </c>
      <c r="H9" s="70" t="s">
        <v>66</v>
      </c>
      <c r="I9" s="70" t="s">
        <v>80</v>
      </c>
      <c r="J9" s="87"/>
      <c r="K9" s="38" t="s">
        <v>69</v>
      </c>
      <c r="L9" s="39" t="s">
        <v>81</v>
      </c>
    </row>
    <row r="10" spans="1:12" x14ac:dyDescent="0.25">
      <c r="A10" s="16" t="s">
        <v>27</v>
      </c>
      <c r="B10" s="7" t="s">
        <v>63</v>
      </c>
      <c r="C10" s="69">
        <v>3039678</v>
      </c>
      <c r="D10" s="69"/>
      <c r="E10" s="49">
        <f t="shared" ref="E10:E31" si="0">IFERROR((D10-C10)/C$37*100, "-")</f>
        <v>-2.5515316893388253</v>
      </c>
      <c r="F10" s="49">
        <f t="shared" ref="F10:F20" si="1">C10/C$37*100</f>
        <v>2.5515316893388253</v>
      </c>
      <c r="G10" s="50" t="e">
        <f t="shared" ref="G10:G20" si="2">D10/D$37*100</f>
        <v>#DIV/0!</v>
      </c>
      <c r="H10" s="69">
        <v>19190</v>
      </c>
      <c r="I10" s="6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9">
        <v>3186682</v>
      </c>
      <c r="D11" s="69"/>
      <c r="E11" s="49">
        <f t="shared" si="0"/>
        <v>-2.6749281031890968</v>
      </c>
      <c r="F11" s="49">
        <f t="shared" si="1"/>
        <v>2.6749281031890968</v>
      </c>
      <c r="G11" s="50" t="e">
        <f t="shared" si="2"/>
        <v>#DIV/0!</v>
      </c>
      <c r="H11" s="69">
        <v>0</v>
      </c>
      <c r="I11" s="69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9">
        <v>8296822</v>
      </c>
      <c r="D12" s="69"/>
      <c r="E12" s="49">
        <f t="shared" si="0"/>
        <v>-6.9644232888495212</v>
      </c>
      <c r="F12" s="49">
        <f t="shared" si="1"/>
        <v>6.9644232888495212</v>
      </c>
      <c r="G12" s="50" t="e">
        <f t="shared" si="2"/>
        <v>#DIV/0!</v>
      </c>
      <c r="H12" s="69">
        <v>0</v>
      </c>
      <c r="I12" s="69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9">
        <v>8438781</v>
      </c>
      <c r="D13" s="69"/>
      <c r="E13" s="49">
        <f t="shared" si="0"/>
        <v>-7.0835848865867979</v>
      </c>
      <c r="F13" s="49">
        <f t="shared" si="1"/>
        <v>7.0835848865867979</v>
      </c>
      <c r="G13" s="50" t="e">
        <f t="shared" si="2"/>
        <v>#DIV/0!</v>
      </c>
      <c r="H13" s="69">
        <v>0</v>
      </c>
      <c r="I13" s="69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9">
        <v>271963</v>
      </c>
      <c r="D14" s="69"/>
      <c r="E14" s="49">
        <f t="shared" si="0"/>
        <v>-0.2282880663108576</v>
      </c>
      <c r="F14" s="49">
        <f t="shared" si="1"/>
        <v>0.2282880663108576</v>
      </c>
      <c r="G14" s="50" t="e">
        <f t="shared" si="2"/>
        <v>#DIV/0!</v>
      </c>
      <c r="H14" s="69">
        <v>0</v>
      </c>
      <c r="I14" s="69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9">
        <v>1249854</v>
      </c>
      <c r="D15" s="69"/>
      <c r="E15" s="49">
        <f t="shared" si="0"/>
        <v>-1.0491381284619254</v>
      </c>
      <c r="F15" s="49">
        <f t="shared" si="1"/>
        <v>1.0491381284619254</v>
      </c>
      <c r="G15" s="50" t="e">
        <f t="shared" si="2"/>
        <v>#DIV/0!</v>
      </c>
      <c r="H15" s="69">
        <v>0</v>
      </c>
      <c r="I15" s="69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9">
        <v>1272183</v>
      </c>
      <c r="D16" s="69"/>
      <c r="E16" s="49">
        <f t="shared" si="0"/>
        <v>-1.0678812818785857</v>
      </c>
      <c r="F16" s="49">
        <f t="shared" si="1"/>
        <v>1.0678812818785857</v>
      </c>
      <c r="G16" s="50" t="e">
        <f t="shared" si="2"/>
        <v>#DIV/0!</v>
      </c>
      <c r="H16" s="69">
        <v>81886</v>
      </c>
      <c r="I16" s="69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9">
        <v>12058470</v>
      </c>
      <c r="D17" s="69"/>
      <c r="E17" s="49">
        <f t="shared" si="0"/>
        <v>-10.121982765918478</v>
      </c>
      <c r="F17" s="49">
        <f t="shared" si="1"/>
        <v>10.121982765918478</v>
      </c>
      <c r="G17" s="50" t="e">
        <f t="shared" si="2"/>
        <v>#DIV/0!</v>
      </c>
      <c r="H17" s="69">
        <v>0</v>
      </c>
      <c r="I17" s="69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9">
        <v>11961445</v>
      </c>
      <c r="D18" s="69"/>
      <c r="E18" s="49">
        <f t="shared" si="0"/>
        <v>-10.040539151773132</v>
      </c>
      <c r="F18" s="49">
        <f t="shared" si="1"/>
        <v>10.040539151773132</v>
      </c>
      <c r="G18" s="50" t="e">
        <f t="shared" si="2"/>
        <v>#DIV/0!</v>
      </c>
      <c r="H18" s="69">
        <v>339667</v>
      </c>
      <c r="I18" s="69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9">
        <v>4011785</v>
      </c>
      <c r="D19" s="69"/>
      <c r="E19" s="49">
        <f t="shared" si="0"/>
        <v>-3.3675266124616363</v>
      </c>
      <c r="F19" s="49">
        <f t="shared" si="1"/>
        <v>3.3675266124616363</v>
      </c>
      <c r="G19" s="50" t="e">
        <f t="shared" si="2"/>
        <v>#DIV/0!</v>
      </c>
      <c r="H19" s="69">
        <v>0</v>
      </c>
      <c r="I19" s="69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9">
        <v>4551106</v>
      </c>
      <c r="D20" s="69"/>
      <c r="E20" s="49">
        <f t="shared" si="0"/>
        <v>-3.8202372687304593</v>
      </c>
      <c r="F20" s="49">
        <f t="shared" si="1"/>
        <v>3.8202372687304593</v>
      </c>
      <c r="G20" s="50" t="e">
        <f t="shared" si="2"/>
        <v>#DIV/0!</v>
      </c>
      <c r="H20" s="69">
        <v>0</v>
      </c>
      <c r="I20" s="69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9">
        <v>18948</v>
      </c>
      <c r="D21" s="69"/>
      <c r="E21" s="49">
        <f t="shared" si="0"/>
        <v>-1.5905113123690095E-2</v>
      </c>
      <c r="F21" s="49" t="s">
        <v>75</v>
      </c>
      <c r="G21" s="50" t="e">
        <f t="shared" ref="G21:G31" si="6">D21/D$37*100</f>
        <v>#DIV/0!</v>
      </c>
      <c r="H21" s="69">
        <v>0</v>
      </c>
      <c r="I21" s="69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9">
        <v>3379</v>
      </c>
      <c r="D22" s="69"/>
      <c r="E22" s="49">
        <f t="shared" si="0"/>
        <v>-2.8363614758786593E-3</v>
      </c>
      <c r="F22" s="49">
        <f t="shared" ref="F22:F27" si="7">C22/C$37*100</f>
        <v>2.8363614758786593E-3</v>
      </c>
      <c r="G22" s="50" t="e">
        <f t="shared" si="6"/>
        <v>#DIV/0!</v>
      </c>
      <c r="H22" s="69">
        <v>9059851</v>
      </c>
      <c r="I22" s="69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9">
        <v>2000918</v>
      </c>
      <c r="D23" s="69"/>
      <c r="E23" s="49">
        <f t="shared" si="0"/>
        <v>-1.6795876684202946</v>
      </c>
      <c r="F23" s="49">
        <f t="shared" si="7"/>
        <v>1.6795876684202946</v>
      </c>
      <c r="G23" s="50" t="e">
        <f t="shared" si="6"/>
        <v>#DIV/0!</v>
      </c>
      <c r="H23" s="69">
        <v>0</v>
      </c>
      <c r="I23" s="69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9">
        <v>5584029</v>
      </c>
      <c r="D24" s="69"/>
      <c r="E24" s="49">
        <f t="shared" si="0"/>
        <v>-4.6872816619678108</v>
      </c>
      <c r="F24" s="49">
        <f t="shared" si="7"/>
        <v>4.6872816619678108</v>
      </c>
      <c r="G24" s="50" t="e">
        <f t="shared" si="6"/>
        <v>#DIV/0!</v>
      </c>
      <c r="H24" s="69">
        <v>0</v>
      </c>
      <c r="I24" s="69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9">
        <v>7953411</v>
      </c>
      <c r="D25" s="69"/>
      <c r="E25" s="49">
        <f t="shared" si="0"/>
        <v>-6.6761611607663713</v>
      </c>
      <c r="F25" s="49">
        <f t="shared" si="7"/>
        <v>6.6761611607663713</v>
      </c>
      <c r="G25" s="50" t="e">
        <f t="shared" si="6"/>
        <v>#DIV/0!</v>
      </c>
      <c r="H25" s="69">
        <v>0</v>
      </c>
      <c r="I25" s="69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9">
        <v>11088269</v>
      </c>
      <c r="D26" s="69"/>
      <c r="E26" s="49">
        <f t="shared" si="0"/>
        <v>-9.3075877554837501</v>
      </c>
      <c r="F26" s="49">
        <f t="shared" si="7"/>
        <v>9.3075877554837501</v>
      </c>
      <c r="G26" s="50" t="e">
        <f t="shared" si="6"/>
        <v>#DIV/0!</v>
      </c>
      <c r="H26" s="69">
        <v>0</v>
      </c>
      <c r="I26" s="69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9">
        <v>5068502</v>
      </c>
      <c r="D27" s="69"/>
      <c r="E27" s="49">
        <f t="shared" si="0"/>
        <v>-4.2545438926350805</v>
      </c>
      <c r="F27" s="49">
        <f t="shared" si="7"/>
        <v>4.2545438926350805</v>
      </c>
      <c r="G27" s="50" t="e">
        <f t="shared" si="6"/>
        <v>#DIV/0!</v>
      </c>
      <c r="H27" s="69">
        <v>0</v>
      </c>
      <c r="I27" s="69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68</v>
      </c>
      <c r="C28" s="69">
        <v>3457671</v>
      </c>
      <c r="D28" s="69"/>
      <c r="E28" s="49">
        <f t="shared" si="0"/>
        <v>-2.9023985855764547</v>
      </c>
      <c r="F28" s="49" t="s">
        <v>75</v>
      </c>
      <c r="G28" s="50" t="e">
        <f t="shared" si="6"/>
        <v>#DIV/0!</v>
      </c>
      <c r="H28" s="69">
        <v>0</v>
      </c>
      <c r="I28" s="69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9">
        <v>1858403</v>
      </c>
      <c r="D29" s="69"/>
      <c r="E29" s="49">
        <f t="shared" si="0"/>
        <v>-1.5599593595316155</v>
      </c>
      <c r="F29" s="49">
        <f>C29/C$37*100</f>
        <v>1.5599593595316155</v>
      </c>
      <c r="G29" s="50" t="e">
        <f t="shared" si="6"/>
        <v>#DIV/0!</v>
      </c>
      <c r="H29" s="69">
        <v>0</v>
      </c>
      <c r="I29" s="69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76</v>
      </c>
      <c r="C30" s="69">
        <v>1320766</v>
      </c>
      <c r="D30" s="69"/>
      <c r="E30" s="49">
        <f t="shared" si="0"/>
        <v>-1.1086622672537298</v>
      </c>
      <c r="F30" s="49">
        <f>C30/C$37*100</f>
        <v>1.1086622672537298</v>
      </c>
      <c r="G30" s="50" t="e">
        <f t="shared" si="6"/>
        <v>#DIV/0!</v>
      </c>
      <c r="H30" s="69">
        <v>0</v>
      </c>
      <c r="I30" s="69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9">
        <v>5541737</v>
      </c>
      <c r="D31" s="69"/>
      <c r="E31" s="49">
        <f t="shared" si="0"/>
        <v>-4.6517813957535878</v>
      </c>
      <c r="F31" s="49">
        <f>C31/C$37*100</f>
        <v>4.6517813957535878</v>
      </c>
      <c r="G31" s="50" t="e">
        <f t="shared" si="6"/>
        <v>#DIV/0!</v>
      </c>
      <c r="H31" s="69">
        <v>0</v>
      </c>
      <c r="I31" s="69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9">
        <v>0</v>
      </c>
      <c r="D32" s="69"/>
      <c r="E32" s="49"/>
      <c r="F32" s="49" t="s">
        <v>75</v>
      </c>
      <c r="G32" s="50" t="s">
        <v>75</v>
      </c>
      <c r="H32" s="69">
        <v>719841</v>
      </c>
      <c r="I32" s="69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9">
        <v>2371787</v>
      </c>
      <c r="D33" s="69"/>
      <c r="E33" s="49">
        <f>IFERROR((D33-C33)/C$37*100, "-")</f>
        <v>-1.9908982763509375</v>
      </c>
      <c r="F33" s="49">
        <f>C33/C$37*100</f>
        <v>1.9908982763509375</v>
      </c>
      <c r="G33" s="50" t="e">
        <f>D33/D$37*100</f>
        <v>#DIV/0!</v>
      </c>
      <c r="H33" s="69">
        <v>4572198</v>
      </c>
      <c r="I33" s="69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9">
        <v>0</v>
      </c>
      <c r="D34" s="69"/>
      <c r="E34" s="49">
        <f>IFERROR((D34-C34)/C$37*100, "-")</f>
        <v>0</v>
      </c>
      <c r="F34" s="49">
        <f>C34/C$37*100</f>
        <v>0</v>
      </c>
      <c r="G34" s="50" t="s">
        <v>75</v>
      </c>
      <c r="H34" s="69">
        <v>0</v>
      </c>
      <c r="I34" s="69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71</v>
      </c>
      <c r="C35" s="69">
        <v>77369</v>
      </c>
      <c r="D35" s="69"/>
      <c r="E35" s="49">
        <f>IFERROR((D35-C35)/C$37*100, "-")</f>
        <v>-6.4944199771309857E-2</v>
      </c>
      <c r="F35" s="49">
        <f>C35/C$37*100</f>
        <v>6.4944199771309857E-2</v>
      </c>
      <c r="G35" s="50" t="e">
        <f>D35/D$37*100</f>
        <v>#DIV/0!</v>
      </c>
      <c r="H35" s="69">
        <v>4223449</v>
      </c>
      <c r="I35" s="69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9">
        <v>14447543</v>
      </c>
      <c r="D36" s="69"/>
      <c r="E36" s="49">
        <f>IFERROR((D36-C36)/C$37*100, "-")</f>
        <v>-12.127391058390174</v>
      </c>
      <c r="F36" s="49">
        <f>C36/C$37*100</f>
        <v>12.127391058390174</v>
      </c>
      <c r="G36" s="50" t="e">
        <f>D36/D$37*100</f>
        <v>#DIV/0!</v>
      </c>
      <c r="H36" s="69">
        <v>1379484</v>
      </c>
      <c r="I36" s="69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4">
        <f>SUM(F10:F36)</f>
        <v>97.081696301299857</v>
      </c>
      <c r="G37" s="64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4">
        <f>SUM(K10:K36)</f>
        <v>100</v>
      </c>
      <c r="L37" s="65" t="e">
        <f>SUM(L10:L36)</f>
        <v>#DIV/0!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73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2020-09-16T15:41:15Z</dcterms:modified>
</cp:coreProperties>
</file>