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9" i="4" l="1"/>
  <c r="D29" i="4"/>
  <c r="F28" i="6" l="1"/>
  <c r="F24" i="5"/>
  <c r="H20" i="6" l="1"/>
  <c r="F27" i="4" l="1"/>
  <c r="F26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F27" i="6"/>
  <c r="F28" i="5" l="1"/>
  <c r="F24" i="6" l="1"/>
  <c r="H25" i="6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6" i="5"/>
  <c r="E25" i="5"/>
  <c r="E8" i="5"/>
  <c r="E10" i="5"/>
  <c r="E12" i="5"/>
  <c r="E14" i="5"/>
  <c r="E16" i="5"/>
  <c r="E18" i="5"/>
  <c r="E20" i="5"/>
  <c r="E22" i="5"/>
  <c r="E6" i="5"/>
  <c r="E23" i="5"/>
  <c r="D28" i="4"/>
  <c r="D24" i="4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D27" i="6"/>
  <c r="D24" i="6"/>
  <c r="F29" i="5"/>
  <c r="H6" i="4" l="1"/>
  <c r="F24" i="4"/>
  <c r="D28" i="6"/>
  <c r="H7" i="6"/>
  <c r="H8" i="6"/>
  <c r="H10" i="6"/>
  <c r="H11" i="6"/>
  <c r="H12" i="6"/>
  <c r="H13" i="6"/>
  <c r="H14" i="6"/>
  <c r="H15" i="6"/>
  <c r="H16" i="6"/>
  <c r="H17" i="6"/>
  <c r="H18" i="6"/>
  <c r="H19" i="6"/>
  <c r="H21" i="6"/>
  <c r="H23" i="6"/>
  <c r="E26" i="4" l="1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H26" i="6"/>
  <c r="G27" i="6" l="1"/>
  <c r="H28" i="5"/>
  <c r="H24" i="6" l="1"/>
  <c r="H6" i="6"/>
  <c r="E17" i="6" l="1"/>
  <c r="E21" i="6"/>
  <c r="E25" i="6"/>
  <c r="E23" i="6"/>
  <c r="E15" i="6"/>
  <c r="E7" i="6"/>
  <c r="H27" i="6"/>
  <c r="H24" i="5"/>
  <c r="E22" i="6"/>
  <c r="E20" i="6"/>
  <c r="E18" i="6"/>
  <c r="E16" i="6"/>
  <c r="E14" i="6"/>
  <c r="E12" i="6"/>
  <c r="E10" i="6"/>
  <c r="E8" i="6"/>
  <c r="E24" i="5" l="1"/>
  <c r="E11" i="6"/>
  <c r="E19" i="6"/>
  <c r="E9" i="6"/>
  <c r="E6" i="6"/>
  <c r="E26" i="6"/>
  <c r="E27" i="6" s="1"/>
  <c r="E13" i="6"/>
  <c r="H28" i="6"/>
  <c r="G7" i="6"/>
  <c r="I7" i="6" s="1"/>
  <c r="G9" i="6"/>
  <c r="G11" i="6"/>
  <c r="G13" i="6"/>
  <c r="I13" i="6" s="1"/>
  <c r="G15" i="6"/>
  <c r="I15" i="6" s="1"/>
  <c r="G17" i="6"/>
  <c r="I17" i="6" s="1"/>
  <c r="G19" i="6"/>
  <c r="G21" i="6"/>
  <c r="I21" i="6" s="1"/>
  <c r="G23" i="6"/>
  <c r="I23" i="6" s="1"/>
  <c r="G6" i="6"/>
  <c r="G8" i="6"/>
  <c r="I8" i="6" s="1"/>
  <c r="G10" i="6"/>
  <c r="I10" i="6" s="1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11" i="6" l="1"/>
  <c r="I19" i="6"/>
  <c r="G24" i="6"/>
  <c r="G28" i="6" s="1"/>
  <c r="E24" i="6"/>
  <c r="E28" i="6" s="1"/>
  <c r="E28" i="5"/>
  <c r="I26" i="6"/>
  <c r="I25" i="6"/>
  <c r="I27" i="6"/>
  <c r="I6" i="6"/>
  <c r="E24" i="4"/>
  <c r="E28" i="4"/>
  <c r="E29" i="5" l="1"/>
  <c r="E29" i="4"/>
  <c r="I24" i="6"/>
  <c r="I28" i="6"/>
  <c r="H25" i="5" l="1"/>
  <c r="H26" i="5"/>
  <c r="H26" i="4"/>
  <c r="H29" i="5"/>
  <c r="H25" i="4" l="1"/>
  <c r="F28" i="4"/>
  <c r="G6" i="5"/>
  <c r="G19" i="5"/>
  <c r="I19" i="5" s="1"/>
  <c r="G23" i="5"/>
  <c r="I23" i="5" s="1"/>
  <c r="G18" i="5"/>
  <c r="I18" i="5" s="1"/>
  <c r="G10" i="5"/>
  <c r="I10" i="5" s="1"/>
  <c r="G16" i="5"/>
  <c r="I16" i="5" s="1"/>
  <c r="G13" i="5"/>
  <c r="I13" i="5" s="1"/>
  <c r="G25" i="5"/>
  <c r="G26" i="5"/>
  <c r="I26" i="5" s="1"/>
  <c r="G27" i="5"/>
  <c r="G14" i="5"/>
  <c r="I14" i="5" s="1"/>
  <c r="G20" i="5"/>
  <c r="I20" i="5" s="1"/>
  <c r="G17" i="5"/>
  <c r="I17" i="5" s="1"/>
  <c r="G8" i="5"/>
  <c r="I8" i="5" s="1"/>
  <c r="G15" i="5"/>
  <c r="I15" i="5" s="1"/>
  <c r="G11" i="5"/>
  <c r="I11" i="5" s="1"/>
  <c r="G7" i="5"/>
  <c r="I7" i="5" s="1"/>
  <c r="G12" i="5"/>
  <c r="I12" i="5" s="1"/>
  <c r="G9" i="5"/>
  <c r="I9" i="5" s="1"/>
  <c r="G22" i="5"/>
  <c r="I22" i="5" s="1"/>
  <c r="G21" i="5"/>
  <c r="I21" i="5" s="1"/>
  <c r="G26" i="4" l="1"/>
  <c r="I26" i="4" s="1"/>
  <c r="H28" i="4"/>
  <c r="G25" i="4"/>
  <c r="I25" i="4" s="1"/>
  <c r="I25" i="5"/>
  <c r="G28" i="5"/>
  <c r="I28" i="5" s="1"/>
  <c r="G20" i="4"/>
  <c r="I20" i="4" s="1"/>
  <c r="G12" i="4"/>
  <c r="I12" i="4" s="1"/>
  <c r="G15" i="4"/>
  <c r="I15" i="4" s="1"/>
  <c r="G7" i="4"/>
  <c r="I7" i="4" s="1"/>
  <c r="G14" i="4"/>
  <c r="I14" i="4" s="1"/>
  <c r="G21" i="4"/>
  <c r="I21" i="4" s="1"/>
  <c r="G13" i="4"/>
  <c r="I13" i="4" s="1"/>
  <c r="G17" i="4"/>
  <c r="I17" i="4" s="1"/>
  <c r="G16" i="4"/>
  <c r="I16" i="4" s="1"/>
  <c r="G19" i="4"/>
  <c r="I19" i="4" s="1"/>
  <c r="G22" i="4"/>
  <c r="I22" i="4" s="1"/>
  <c r="G18" i="4"/>
  <c r="I18" i="4" s="1"/>
  <c r="G10" i="4"/>
  <c r="I10" i="4" s="1"/>
  <c r="G23" i="4"/>
  <c r="I23" i="4" s="1"/>
  <c r="H29" i="4"/>
  <c r="G9" i="4"/>
  <c r="I9" i="4" s="1"/>
  <c r="G11" i="4"/>
  <c r="I11" i="4" s="1"/>
  <c r="G8" i="4"/>
  <c r="I8" i="4" s="1"/>
  <c r="G6" i="4"/>
  <c r="I6" i="5"/>
  <c r="G24" i="5"/>
  <c r="G27" i="4" l="1"/>
  <c r="G28" i="4"/>
  <c r="I28" i="4" s="1"/>
  <c r="I24" i="5"/>
  <c r="G29" i="5"/>
  <c r="I29" i="5" s="1"/>
  <c r="I6" i="4"/>
  <c r="G24" i="4"/>
  <c r="I24" i="4" l="1"/>
  <c r="G29" i="4"/>
  <c r="I29" i="4" s="1"/>
</calcChain>
</file>

<file path=xl/sharedStrings.xml><?xml version="1.0" encoding="utf-8"?>
<sst xmlns="http://schemas.openxmlformats.org/spreadsheetml/2006/main" count="169" uniqueCount="55">
  <si>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</si>
  <si>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</si>
  <si>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</si>
  <si>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</si>
  <si>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</si>
  <si>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</si>
  <si>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</si>
  <si>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</si>
  <si>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</si>
  <si>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</si>
  <si>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</si>
  <si>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</si>
  <si>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</si>
  <si>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</si>
  <si>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</si>
  <si>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</si>
  <si>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</si>
  <si>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</si>
  <si>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</si>
  <si>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</si>
  <si>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</si>
  <si>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</si>
  <si>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</si>
  <si>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</si>
  <si>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</si>
  <si>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</si>
  <si>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</si>
  <si>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</si>
  <si>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</si>
  <si>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</si>
  <si>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</si>
  <si>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</si>
  <si>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</si>
  <si>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</si>
  <si>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</si>
  <si>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</si>
  <si>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</si>
  <si>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</si>
  <si>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troškova pravne zaštite</t>
  </si>
  <si>
    <t>Osiguranje pomoći</t>
  </si>
  <si>
    <t>2015.**</t>
  </si>
  <si>
    <t>2014.*</t>
  </si>
  <si>
    <t>Osiguranje robe u prijevozu</t>
  </si>
  <si>
    <t>Osiguranje jamstva</t>
  </si>
  <si>
    <t>Osiguranje od različitih financijskih gubitaka</t>
  </si>
  <si>
    <t>Ukupno (neživotna osiguranja - skupine osiguranja)</t>
  </si>
  <si>
    <t>Dodatna osiguranja uz osiguranje života</t>
  </si>
  <si>
    <t>Ukupno (životna osiguranja - skupine osiguranja)</t>
  </si>
  <si>
    <t>Sveukupno (skupine osiguranja 1-19)</t>
  </si>
  <si>
    <t>Promjena u udjelu</t>
  </si>
  <si>
    <t>Premije po skupinama/vrstama osiguranja u BiH (u KM)</t>
  </si>
  <si>
    <t>Premije po skupinama/vrstama osiguranja u FBiH (u KM)</t>
  </si>
  <si>
    <t>Premije po skupinama/vrstama osiguranja u RS (u KM)</t>
  </si>
  <si>
    <t>*Podatci za 2014. godinu odnose se na razdoblje od 01.01.2014. do 31.12.2014. godine.</t>
  </si>
  <si>
    <t>**Podatci za 2015. godinu odnose se na razdoblje od 01.01.2015. do 31.12.2015.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</si>
</sst>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6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9"/>
      <color rgb="FF00B050"/>
      <name val="Bookman Old Style"/>
      <family val="1"/>
      <charset val="238"/>
    </font>
    <font>
      <sz val="8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8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9" fillId="0" borderId="0"/>
    <xf numFmtId="0" fontId="8" fillId="23" borderId="7" applyNumberFormat="0" applyFont="0" applyAlignment="0" applyProtection="0"/>
    <xf numFmtId="0" fontId="20" fillId="20" borderId="8" applyNumberFormat="0" applyAlignment="0" applyProtection="0"/>
    <xf numFmtId="0" fontId="10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</cellStyleXfs>
  <cellXfs count="93">
    <xf numFmtId="0" fontId="0" fillId="0" borderId="0" xfId="0"/>
    <xf numFmtId="0" fontId="25" fillId="0" borderId="0" xfId="197" applyFont="1"/>
    <xf numFmtId="0" fontId="27" fillId="0" borderId="0" xfId="197" applyFont="1"/>
    <xf numFmtId="0" fontId="26" fillId="0" borderId="0" xfId="197" applyFont="1"/>
    <xf numFmtId="0" fontId="25" fillId="0" borderId="0" xfId="197" applyFont="1" applyBorder="1"/>
    <xf numFmtId="0" fontId="28" fillId="0" borderId="0" xfId="197" applyFont="1" applyFill="1" applyBorder="1"/>
    <xf numFmtId="3" fontId="26" fillId="0" borderId="0" xfId="197" applyNumberFormat="1" applyFont="1" applyBorder="1" applyAlignment="1">
      <alignment horizontal="right"/>
    </xf>
    <xf numFmtId="3" fontId="25" fillId="0" borderId="0" xfId="197" applyNumberFormat="1" applyFont="1" applyBorder="1"/>
    <xf numFmtId="3" fontId="29" fillId="0" borderId="0" xfId="197" applyNumberFormat="1" applyFont="1" applyBorder="1" applyAlignment="1">
      <alignment horizontal="right"/>
    </xf>
    <xf numFmtId="3" fontId="25" fillId="0" borderId="0" xfId="197" applyNumberFormat="1" applyFont="1"/>
    <xf numFmtId="0" fontId="25" fillId="0" borderId="0" xfId="197" applyFont="1" applyBorder="1" applyAlignment="1">
      <alignment horizontal="justify"/>
    </xf>
    <xf numFmtId="0" fontId="26" fillId="0" borderId="0" xfId="197" applyFont="1" applyBorder="1" applyAlignment="1">
      <alignment horizontal="left" wrapText="1"/>
    </xf>
    <xf numFmtId="0" fontId="26" fillId="0" borderId="0" xfId="197" applyFont="1" applyBorder="1" applyAlignment="1">
      <alignment horizontal="right" wrapText="1"/>
    </xf>
    <xf numFmtId="0" fontId="25" fillId="0" borderId="0" xfId="197" applyFont="1" applyAlignment="1">
      <alignment wrapText="1"/>
    </xf>
    <xf numFmtId="0" fontId="25" fillId="0" borderId="0" xfId="197" applyFont="1" applyBorder="1" applyAlignment="1"/>
    <xf numFmtId="0" fontId="26" fillId="0" borderId="0" xfId="197" applyFont="1" applyBorder="1" applyAlignment="1">
      <alignment wrapText="1"/>
    </xf>
    <xf numFmtId="0" fontId="26" fillId="0" borderId="0" xfId="197" applyFont="1" applyBorder="1" applyAlignment="1"/>
    <xf numFmtId="0" fontId="30" fillId="0" borderId="0" xfId="197" applyFont="1"/>
    <xf numFmtId="4" fontId="25" fillId="0" borderId="0" xfId="197" applyNumberFormat="1" applyFont="1"/>
    <xf numFmtId="4" fontId="0" fillId="0" borderId="0" xfId="0" applyNumberFormat="1" applyBorder="1"/>
    <xf numFmtId="0" fontId="31" fillId="0" borderId="0" xfId="197" applyFont="1" applyBorder="1" applyAlignment="1">
      <alignment wrapText="1"/>
    </xf>
    <xf numFmtId="4" fontId="32" fillId="0" borderId="0" xfId="0" applyNumberFormat="1" applyFont="1"/>
    <xf numFmtId="0" fontId="33" fillId="0" borderId="0" xfId="197" applyFont="1"/>
    <xf numFmtId="0" fontId="33" fillId="0" borderId="0" xfId="197" applyFont="1" applyBorder="1"/>
    <xf numFmtId="3" fontId="35" fillId="0" borderId="10" xfId="197" applyNumberFormat="1" applyFont="1" applyFill="1" applyBorder="1" applyAlignment="1">
      <alignment horizontal="right" vertical="center"/>
    </xf>
    <xf numFmtId="3" fontId="35" fillId="0" borderId="0" xfId="0" applyNumberFormat="1" applyFont="1" applyBorder="1"/>
    <xf numFmtId="3" fontId="0" fillId="0" borderId="0" xfId="0" applyNumberFormat="1" applyBorder="1"/>
    <xf numFmtId="10" fontId="35" fillId="0" borderId="10" xfId="197" applyNumberFormat="1" applyFont="1" applyFill="1" applyBorder="1" applyAlignment="1">
      <alignment horizontal="right" vertical="center"/>
    </xf>
    <xf numFmtId="10" fontId="38" fillId="0" borderId="10" xfId="197" applyNumberFormat="1" applyFont="1" applyBorder="1" applyAlignment="1">
      <alignment vertical="center" wrapText="1"/>
    </xf>
    <xf numFmtId="10" fontId="38" fillId="0" borderId="14" xfId="197" applyNumberFormat="1" applyFont="1" applyBorder="1" applyAlignment="1">
      <alignment vertical="center" wrapText="1"/>
    </xf>
    <xf numFmtId="10" fontId="38" fillId="0" borderId="14" xfId="197" applyNumberFormat="1" applyFont="1" applyBorder="1" applyAlignment="1">
      <alignment horizontal="right" vertical="center" wrapText="1"/>
    </xf>
    <xf numFmtId="3" fontId="36" fillId="24" borderId="10" xfId="197" applyNumberFormat="1" applyFont="1" applyFill="1" applyBorder="1" applyAlignment="1">
      <alignment horizontal="right" vertical="center"/>
    </xf>
    <xf numFmtId="10" fontId="36" fillId="24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4" xfId="197" applyNumberFormat="1" applyFont="1" applyFill="1" applyBorder="1" applyAlignment="1">
      <alignment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26" xfId="197" applyNumberFormat="1" applyFont="1" applyBorder="1" applyAlignment="1">
      <alignment horizontal="right" vertical="center" wrapText="1"/>
    </xf>
    <xf numFmtId="9" fontId="36" fillId="25" borderId="13" xfId="197" applyNumberFormat="1" applyFont="1" applyFill="1" applyBorder="1" applyAlignment="1">
      <alignment horizontal="right" vertical="center"/>
    </xf>
    <xf numFmtId="10" fontId="37" fillId="25" borderId="13" xfId="197" applyNumberFormat="1" applyFont="1" applyFill="1" applyBorder="1" applyAlignment="1">
      <alignment vertical="center" wrapText="1"/>
    </xf>
    <xf numFmtId="10" fontId="37" fillId="25" borderId="15" xfId="197" applyNumberFormat="1" applyFont="1" applyFill="1" applyBorder="1" applyAlignment="1">
      <alignment vertical="center" wrapText="1"/>
    </xf>
    <xf numFmtId="10" fontId="35" fillId="0" borderId="10" xfId="197" applyNumberFormat="1" applyFont="1" applyBorder="1" applyAlignment="1">
      <alignment horizontal="right" vertical="center" wrapText="1"/>
    </xf>
    <xf numFmtId="10" fontId="35" fillId="0" borderId="25" xfId="197" applyNumberFormat="1" applyFont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4" xfId="197" applyNumberFormat="1" applyFont="1" applyFill="1" applyBorder="1" applyAlignment="1">
      <alignment horizontal="right" vertical="center" wrapText="1"/>
    </xf>
    <xf numFmtId="3" fontId="36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9" fontId="36" fillId="25" borderId="13" xfId="197" applyNumberFormat="1" applyFont="1" applyFill="1" applyBorder="1" applyAlignment="1">
      <alignment horizontal="right" vertical="center" wrapText="1"/>
    </xf>
    <xf numFmtId="3" fontId="36" fillId="24" borderId="10" xfId="197" applyNumberFormat="1" applyFont="1" applyFill="1" applyBorder="1" applyAlignment="1">
      <alignment horizontal="right" vertical="center" wrapText="1"/>
    </xf>
    <xf numFmtId="9" fontId="36" fillId="25" borderId="13" xfId="197" applyNumberFormat="1" applyFont="1" applyFill="1" applyBorder="1" applyAlignment="1">
      <alignment vertical="center"/>
    </xf>
    <xf numFmtId="3" fontId="36" fillId="25" borderId="13" xfId="197" applyNumberFormat="1" applyFont="1" applyFill="1" applyBorder="1" applyAlignment="1">
      <alignment horizontal="right" vertical="center"/>
    </xf>
    <xf numFmtId="3" fontId="42" fillId="0" borderId="10" xfId="0" applyNumberFormat="1" applyFont="1" applyBorder="1" applyAlignment="1">
      <alignment vertical="center"/>
    </xf>
    <xf numFmtId="3" fontId="35" fillId="0" borderId="10" xfId="205" applyNumberFormat="1" applyFont="1" applyBorder="1"/>
    <xf numFmtId="3" fontId="35" fillId="0" borderId="10" xfId="0" applyNumberFormat="1" applyFont="1" applyBorder="1"/>
    <xf numFmtId="3" fontId="42" fillId="0" borderId="10" xfId="0" applyNumberFormat="1" applyFont="1" applyBorder="1"/>
    <xf numFmtId="4" fontId="39" fillId="0" borderId="0" xfId="211" applyNumberFormat="1" applyFont="1" applyFill="1" applyBorder="1" applyAlignment="1" applyProtection="1">
      <alignment horizontal="right"/>
    </xf>
    <xf numFmtId="4" fontId="40" fillId="0" borderId="0" xfId="211" applyNumberFormat="1" applyFont="1" applyFill="1" applyBorder="1" applyAlignment="1" applyProtection="1">
      <alignment horizontal="right"/>
    </xf>
    <xf numFmtId="0" fontId="26" fillId="0" borderId="0" xfId="197" applyFont="1" applyFill="1" applyBorder="1"/>
    <xf numFmtId="0" fontId="25" fillId="0" borderId="0" xfId="197" applyFont="1" applyFill="1" applyBorder="1"/>
    <xf numFmtId="0" fontId="41" fillId="0" borderId="0" xfId="197" applyFont="1" applyFill="1" applyBorder="1"/>
    <xf numFmtId="4" fontId="39" fillId="0" borderId="0" xfId="205" applyNumberFormat="1" applyFont="1" applyFill="1" applyBorder="1" applyAlignment="1"/>
    <xf numFmtId="4" fontId="26" fillId="0" borderId="0" xfId="197" applyNumberFormat="1" applyFont="1" applyFill="1" applyBorder="1"/>
    <xf numFmtId="0" fontId="30" fillId="0" borderId="0" xfId="197" applyFont="1" applyFill="1" applyBorder="1"/>
    <xf numFmtId="0" fontId="35" fillId="0" borderId="12" xfId="197" applyFont="1" applyBorder="1" applyAlignment="1">
      <alignment horizontal="center" vertical="center"/>
    </xf>
    <xf numFmtId="0" fontId="36" fillId="24" borderId="12" xfId="197" applyFont="1" applyFill="1" applyBorder="1" applyAlignment="1">
      <alignment horizontal="center" vertical="center"/>
    </xf>
    <xf numFmtId="0" fontId="36" fillId="25" borderId="16" xfId="197" applyFont="1" applyFill="1" applyBorder="1" applyAlignment="1">
      <alignment horizontal="center" vertical="center"/>
    </xf>
    <xf numFmtId="49" fontId="35" fillId="0" borderId="12" xfId="197" applyNumberFormat="1" applyFont="1" applyBorder="1" applyAlignment="1">
      <alignment horizontal="center" vertical="center"/>
    </xf>
    <xf numFmtId="9" fontId="38" fillId="0" borderId="10" xfId="197" applyNumberFormat="1" applyFont="1" applyBorder="1" applyAlignment="1">
      <alignment vertical="center" wrapText="1"/>
    </xf>
    <xf numFmtId="9" fontId="38" fillId="0" borderId="14" xfId="197" applyNumberFormat="1" applyFont="1" applyBorder="1" applyAlignment="1">
      <alignment vertical="center" wrapText="1"/>
    </xf>
    <xf numFmtId="0" fontId="43" fillId="0" borderId="10" xfId="197" applyFont="1" applyBorder="1" applyAlignment="1">
      <alignment horizontal="left" vertical="center" wrapText="1"/>
    </xf>
    <xf numFmtId="0" fontId="44" fillId="0" borderId="10" xfId="197" applyFont="1" applyBorder="1" applyAlignment="1">
      <alignment horizontal="left" vertical="center" wrapText="1"/>
    </xf>
    <xf numFmtId="0" fontId="44" fillId="0" borderId="10" xfId="197" applyFont="1" applyFill="1" applyBorder="1" applyAlignment="1">
      <alignment horizontal="left" vertical="center" wrapText="1"/>
    </xf>
    <xf numFmtId="0" fontId="45" fillId="24" borderId="10" xfId="197" applyFont="1" applyFill="1" applyBorder="1" applyAlignment="1">
      <alignment horizontal="right" vertical="center" wrapText="1"/>
    </xf>
    <xf numFmtId="0" fontId="44" fillId="0" borderId="11" xfId="197" applyFont="1" applyBorder="1" applyAlignment="1">
      <alignment horizontal="left" vertical="center" wrapText="1"/>
    </xf>
    <xf numFmtId="0" fontId="45" fillId="25" borderId="13" xfId="197" applyFont="1" applyFill="1" applyBorder="1" applyAlignment="1">
      <alignment horizontal="right" vertical="center" wrapText="1"/>
    </xf>
    <xf numFmtId="0" fontId="26" fillId="0" borderId="20" xfId="197" applyFont="1" applyBorder="1" applyAlignment="1">
      <alignment horizontal="center"/>
    </xf>
    <xf numFmtId="0" fontId="26" fillId="0" borderId="21" xfId="197" applyFont="1" applyBorder="1" applyAlignment="1">
      <alignment horizontal="center"/>
    </xf>
    <xf numFmtId="0" fontId="26" fillId="0" borderId="22" xfId="197" applyFont="1" applyBorder="1" applyAlignment="1">
      <alignment horizontal="center"/>
    </xf>
    <xf numFmtId="0" fontId="36" fillId="25" borderId="18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9" xfId="197" applyFont="1" applyFill="1" applyBorder="1" applyAlignment="1">
      <alignment horizontal="center" vertical="center" wrapText="1"/>
    </xf>
    <xf numFmtId="0" fontId="38" fillId="25" borderId="14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wrapText="1"/>
    </xf>
    <xf numFmtId="0" fontId="36" fillId="25" borderId="12" xfId="197" applyFont="1" applyFill="1" applyBorder="1" applyAlignment="1">
      <alignment horizontal="center" wrapText="1"/>
    </xf>
    <xf numFmtId="0" fontId="36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/>
    </xf>
    <xf numFmtId="0" fontId="36" fillId="25" borderId="24" xfId="197" applyFont="1" applyFill="1" applyBorder="1" applyAlignment="1">
      <alignment horizontal="center" vertical="center" wrapText="1"/>
    </xf>
    <xf numFmtId="0" fontId="36" fillId="25" borderId="23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6" fillId="25" borderId="12" xfId="197" applyFont="1" applyFill="1" applyBorder="1" applyAlignment="1">
      <alignment horizontal="center" vertical="center" wrapText="1"/>
    </xf>
  </cellXfs>
  <cellStyles count="21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75" t="s">
        <v>50</v>
      </c>
      <c r="C2" s="76"/>
      <c r="D2" s="76"/>
      <c r="E2" s="76"/>
      <c r="F2" s="76"/>
      <c r="G2" s="76"/>
      <c r="H2" s="76"/>
      <c r="I2" s="77"/>
    </row>
    <row r="3" spans="2:9" ht="16.5" thickBot="1" x14ac:dyDescent="0.3">
      <c r="B3" s="2"/>
      <c r="C3" s="3"/>
    </row>
    <row r="4" spans="2:9" x14ac:dyDescent="0.25">
      <c r="B4" s="84"/>
      <c r="C4" s="78" t="s">
        <v>2</v>
      </c>
      <c r="D4" s="87" t="s">
        <v>41</v>
      </c>
      <c r="E4" s="78" t="s">
        <v>3</v>
      </c>
      <c r="F4" s="87" t="s">
        <v>40</v>
      </c>
      <c r="G4" s="78" t="s">
        <v>3</v>
      </c>
      <c r="H4" s="80" t="s">
        <v>8</v>
      </c>
      <c r="I4" s="82" t="s">
        <v>49</v>
      </c>
    </row>
    <row r="5" spans="2:9" x14ac:dyDescent="0.25">
      <c r="B5" s="85"/>
      <c r="C5" s="86"/>
      <c r="D5" s="88"/>
      <c r="E5" s="79" t="s">
        <v>0</v>
      </c>
      <c r="F5" s="88"/>
      <c r="G5" s="79" t="s">
        <v>0</v>
      </c>
      <c r="H5" s="81"/>
      <c r="I5" s="83"/>
    </row>
    <row r="6" spans="2:9" x14ac:dyDescent="0.25">
      <c r="B6" s="66" t="s">
        <v>9</v>
      </c>
      <c r="C6" s="69" t="s">
        <v>28</v>
      </c>
      <c r="D6" s="24">
        <v>36540066.429999702</v>
      </c>
      <c r="E6" s="27">
        <f>D6/$D$29</f>
        <v>6.5005088152729359E-2</v>
      </c>
      <c r="F6" s="24">
        <f>'FBiH '!F6+RS!F6</f>
        <v>39002956</v>
      </c>
      <c r="G6" s="27">
        <f t="shared" ref="G6:G23" si="0">F6/$F$29</f>
        <v>6.5462827390411982E-2</v>
      </c>
      <c r="H6" s="28">
        <f>(F6-D6)/D6</f>
        <v>6.7402438217196159E-2</v>
      </c>
      <c r="I6" s="29">
        <f>(G6-E6)/E6</f>
        <v>7.0415909075788744E-3</v>
      </c>
    </row>
    <row r="7" spans="2:9" x14ac:dyDescent="0.25">
      <c r="B7" s="66" t="s">
        <v>10</v>
      </c>
      <c r="C7" s="70" t="s">
        <v>4</v>
      </c>
      <c r="D7" s="24">
        <v>6331219.450000002</v>
      </c>
      <c r="E7" s="27">
        <f t="shared" ref="E7:E27" si="1">D7/$D$29</f>
        <v>1.1263293110042882E-2</v>
      </c>
      <c r="F7" s="24">
        <f>'FBiH '!F7+RS!F7</f>
        <v>7160261.0200000005</v>
      </c>
      <c r="G7" s="27">
        <f t="shared" si="0"/>
        <v>1.2017830936264299E-2</v>
      </c>
      <c r="H7" s="28">
        <f t="shared" ref="H7:H26" si="2">(F7-D7)/D7</f>
        <v>0.13094500617886468</v>
      </c>
      <c r="I7" s="29">
        <f t="shared" ref="I7:I23" si="3">(G7-E7)/E7</f>
        <v>6.6990871927912088E-2</v>
      </c>
    </row>
    <row r="8" spans="2:9" x14ac:dyDescent="0.25">
      <c r="B8" s="66" t="s">
        <v>11</v>
      </c>
      <c r="C8" s="71" t="s">
        <v>29</v>
      </c>
      <c r="D8" s="24">
        <v>55691519.939999998</v>
      </c>
      <c r="E8" s="27">
        <f t="shared" si="1"/>
        <v>9.9075686411093752E-2</v>
      </c>
      <c r="F8" s="24">
        <f>'FBiH '!F8+RS!F8</f>
        <v>55881489.510000005</v>
      </c>
      <c r="G8" s="27">
        <f t="shared" si="0"/>
        <v>9.3791873162440503E-2</v>
      </c>
      <c r="H8" s="28">
        <f t="shared" si="2"/>
        <v>3.4111040640419582E-3</v>
      </c>
      <c r="I8" s="29">
        <f t="shared" si="3"/>
        <v>-5.3331078895877397E-2</v>
      </c>
    </row>
    <row r="9" spans="2:9" x14ac:dyDescent="0.25">
      <c r="B9" s="66" t="s">
        <v>12</v>
      </c>
      <c r="C9" s="71" t="s">
        <v>30</v>
      </c>
      <c r="D9" s="24">
        <v>36504</v>
      </c>
      <c r="E9" s="27">
        <f t="shared" si="1"/>
        <v>6.4940925667804044E-5</v>
      </c>
      <c r="F9" s="24">
        <f>'FBiH '!F9+RS!F9</f>
        <v>0</v>
      </c>
      <c r="G9" s="27">
        <f t="shared" si="0"/>
        <v>0</v>
      </c>
      <c r="H9" s="67">
        <f t="shared" si="2"/>
        <v>-1</v>
      </c>
      <c r="I9" s="68">
        <f t="shared" si="3"/>
        <v>-1</v>
      </c>
    </row>
    <row r="10" spans="2:9" x14ac:dyDescent="0.25">
      <c r="B10" s="66" t="s">
        <v>13</v>
      </c>
      <c r="C10" s="71" t="s">
        <v>31</v>
      </c>
      <c r="D10" s="24">
        <v>271040.45</v>
      </c>
      <c r="E10" s="27">
        <f t="shared" si="1"/>
        <v>4.8218325981859959E-4</v>
      </c>
      <c r="F10" s="24">
        <f>'FBiH '!F10+RS!F10</f>
        <v>96895.73</v>
      </c>
      <c r="G10" s="27">
        <f t="shared" si="0"/>
        <v>1.6263045415988375E-4</v>
      </c>
      <c r="H10" s="28">
        <f t="shared" si="2"/>
        <v>-0.64250454129632684</v>
      </c>
      <c r="I10" s="29">
        <f t="shared" si="3"/>
        <v>-0.66272065475465414</v>
      </c>
    </row>
    <row r="11" spans="2:9" x14ac:dyDescent="0.25">
      <c r="B11" s="66" t="s">
        <v>14</v>
      </c>
      <c r="C11" s="71" t="s">
        <v>32</v>
      </c>
      <c r="D11" s="24">
        <v>31428.61</v>
      </c>
      <c r="E11" s="27">
        <f t="shared" si="1"/>
        <v>5.5911763802662801E-5</v>
      </c>
      <c r="F11" s="24">
        <f>'FBiH '!F11+RS!F11</f>
        <v>22861.72</v>
      </c>
      <c r="G11" s="27">
        <f t="shared" si="0"/>
        <v>3.8371266788289827E-5</v>
      </c>
      <c r="H11" s="28">
        <f t="shared" si="2"/>
        <v>-0.2725825291032597</v>
      </c>
      <c r="I11" s="29">
        <f t="shared" si="3"/>
        <v>-0.31371746876526918</v>
      </c>
    </row>
    <row r="12" spans="2:9" x14ac:dyDescent="0.25">
      <c r="B12" s="66" t="s">
        <v>15</v>
      </c>
      <c r="C12" s="71" t="s">
        <v>42</v>
      </c>
      <c r="D12" s="24">
        <v>4279420.4500000011</v>
      </c>
      <c r="E12" s="27">
        <f t="shared" si="1"/>
        <v>7.6131252833862208E-3</v>
      </c>
      <c r="F12" s="24">
        <f>'FBiH '!F12+RS!F12</f>
        <v>3985537.37</v>
      </c>
      <c r="G12" s="27">
        <f t="shared" si="0"/>
        <v>6.6893531072451671E-3</v>
      </c>
      <c r="H12" s="28">
        <f t="shared" si="2"/>
        <v>-6.8673570039139514E-2</v>
      </c>
      <c r="I12" s="29">
        <f t="shared" si="3"/>
        <v>-0.12133941604205044</v>
      </c>
    </row>
    <row r="13" spans="2:9" x14ac:dyDescent="0.25">
      <c r="B13" s="66" t="s">
        <v>16</v>
      </c>
      <c r="C13" s="71" t="s">
        <v>27</v>
      </c>
      <c r="D13" s="24">
        <v>27926915.954999998</v>
      </c>
      <c r="E13" s="27">
        <f t="shared" si="1"/>
        <v>4.9682220391317818E-2</v>
      </c>
      <c r="F13" s="24">
        <f>'FBiH '!F13+RS!F13</f>
        <v>27722256</v>
      </c>
      <c r="G13" s="27">
        <f t="shared" si="0"/>
        <v>4.6529223564511696E-2</v>
      </c>
      <c r="H13" s="28">
        <f t="shared" si="2"/>
        <v>-7.3284123219970578E-3</v>
      </c>
      <c r="I13" s="29">
        <f t="shared" si="3"/>
        <v>-6.3463283282667482E-2</v>
      </c>
    </row>
    <row r="14" spans="2:9" x14ac:dyDescent="0.25">
      <c r="B14" s="66" t="s">
        <v>17</v>
      </c>
      <c r="C14" s="71" t="s">
        <v>33</v>
      </c>
      <c r="D14" s="24">
        <v>28824040.899999999</v>
      </c>
      <c r="E14" s="27">
        <f t="shared" si="1"/>
        <v>5.1278213278891177E-2</v>
      </c>
      <c r="F14" s="24">
        <f>'FBiH '!F14+RS!F14</f>
        <v>30508607.48</v>
      </c>
      <c r="G14" s="27">
        <f t="shared" si="0"/>
        <v>5.1205854894307797E-2</v>
      </c>
      <c r="H14" s="28">
        <f t="shared" si="2"/>
        <v>5.844310955026441E-2</v>
      </c>
      <c r="I14" s="29">
        <f t="shared" si="3"/>
        <v>-1.4110941071569492E-3</v>
      </c>
    </row>
    <row r="15" spans="2:9" x14ac:dyDescent="0.25">
      <c r="B15" s="66" t="s">
        <v>18</v>
      </c>
      <c r="C15" s="71" t="s">
        <v>34</v>
      </c>
      <c r="D15" s="24">
        <v>268404558.01000094</v>
      </c>
      <c r="E15" s="27">
        <f t="shared" si="1"/>
        <v>0.47749398560780382</v>
      </c>
      <c r="F15" s="24">
        <f>'FBiH '!F15+RS!F15</f>
        <v>290653111</v>
      </c>
      <c r="G15" s="27">
        <f t="shared" si="0"/>
        <v>0.4878341640535977</v>
      </c>
      <c r="H15" s="28">
        <f t="shared" si="2"/>
        <v>8.289185979162865E-2</v>
      </c>
      <c r="I15" s="29">
        <f t="shared" si="3"/>
        <v>2.165509672887676E-2</v>
      </c>
    </row>
    <row r="16" spans="2:9" x14ac:dyDescent="0.25">
      <c r="B16" s="66" t="s">
        <v>19</v>
      </c>
      <c r="C16" s="71" t="s">
        <v>35</v>
      </c>
      <c r="D16" s="24">
        <v>302952.94999999995</v>
      </c>
      <c r="E16" s="27">
        <f t="shared" si="1"/>
        <v>5.3895586803615915E-4</v>
      </c>
      <c r="F16" s="24">
        <f>'FBiH '!F16+RS!F16</f>
        <v>127241.81999999999</v>
      </c>
      <c r="G16" s="27">
        <f t="shared" si="0"/>
        <v>2.1356353860722428E-4</v>
      </c>
      <c r="H16" s="28">
        <f t="shared" si="2"/>
        <v>-0.57999478136786575</v>
      </c>
      <c r="I16" s="29">
        <f t="shared" si="3"/>
        <v>-0.603745777209172</v>
      </c>
    </row>
    <row r="17" spans="2:9" x14ac:dyDescent="0.25">
      <c r="B17" s="66" t="s">
        <v>20</v>
      </c>
      <c r="C17" s="71" t="s">
        <v>36</v>
      </c>
      <c r="D17" s="24">
        <v>28598.19</v>
      </c>
      <c r="E17" s="27">
        <f t="shared" si="1"/>
        <v>5.0876422611870939E-5</v>
      </c>
      <c r="F17" s="24">
        <f>'FBiH '!F17+RS!F17</f>
        <v>21797.11</v>
      </c>
      <c r="G17" s="27">
        <f t="shared" si="0"/>
        <v>3.6584418102561837E-5</v>
      </c>
      <c r="H17" s="28">
        <f t="shared" si="2"/>
        <v>-0.23781505053291829</v>
      </c>
      <c r="I17" s="29">
        <f t="shared" si="3"/>
        <v>-0.2809160663347105</v>
      </c>
    </row>
    <row r="18" spans="2:9" x14ac:dyDescent="0.25">
      <c r="B18" s="66" t="s">
        <v>21</v>
      </c>
      <c r="C18" s="71" t="s">
        <v>37</v>
      </c>
      <c r="D18" s="24">
        <v>7085667.4699999997</v>
      </c>
      <c r="E18" s="27">
        <f t="shared" si="1"/>
        <v>1.260546253769579E-2</v>
      </c>
      <c r="F18" s="24">
        <f>'FBiH '!F18+RS!F18</f>
        <v>7209685.1699999999</v>
      </c>
      <c r="G18" s="27">
        <f t="shared" si="0"/>
        <v>1.21007847667475E-2</v>
      </c>
      <c r="H18" s="28">
        <f t="shared" si="2"/>
        <v>1.7502613624627263E-2</v>
      </c>
      <c r="I18" s="29">
        <f t="shared" si="3"/>
        <v>-4.0036434160117873E-2</v>
      </c>
    </row>
    <row r="19" spans="2:9" x14ac:dyDescent="0.25">
      <c r="B19" s="66" t="s">
        <v>22</v>
      </c>
      <c r="C19" s="71" t="s">
        <v>5</v>
      </c>
      <c r="D19" s="24">
        <v>9383356.1699999999</v>
      </c>
      <c r="E19" s="27">
        <f t="shared" si="1"/>
        <v>1.6693070226564223E-2</v>
      </c>
      <c r="F19" s="24">
        <f>'FBiH '!F19+RS!F19</f>
        <v>7579537</v>
      </c>
      <c r="G19" s="27">
        <f t="shared" si="0"/>
        <v>1.2721546600986886E-2</v>
      </c>
      <c r="H19" s="28">
        <f t="shared" si="2"/>
        <v>-0.1922360333893198</v>
      </c>
      <c r="I19" s="29">
        <f t="shared" si="3"/>
        <v>-0.23791451013351178</v>
      </c>
    </row>
    <row r="20" spans="2:9" x14ac:dyDescent="0.25">
      <c r="B20" s="66" t="s">
        <v>23</v>
      </c>
      <c r="C20" s="71" t="s">
        <v>43</v>
      </c>
      <c r="D20" s="24">
        <v>132711.34</v>
      </c>
      <c r="E20" s="27">
        <f t="shared" si="1"/>
        <v>2.360945996661919E-4</v>
      </c>
      <c r="F20" s="24">
        <f>'FBiH '!F20+RS!F20</f>
        <v>217194.91999999998</v>
      </c>
      <c r="G20" s="27">
        <f t="shared" si="0"/>
        <v>3.6454143521927768E-4</v>
      </c>
      <c r="H20" s="28">
        <f t="shared" si="2"/>
        <v>0.63659654103409691</v>
      </c>
      <c r="I20" s="29">
        <f t="shared" si="3"/>
        <v>0.54404817278621986</v>
      </c>
    </row>
    <row r="21" spans="2:9" x14ac:dyDescent="0.25">
      <c r="B21" s="66" t="s">
        <v>24</v>
      </c>
      <c r="C21" s="71" t="s">
        <v>44</v>
      </c>
      <c r="D21" s="24">
        <v>2315173.86</v>
      </c>
      <c r="E21" s="27">
        <f t="shared" si="1"/>
        <v>4.1187139368371404E-3</v>
      </c>
      <c r="F21" s="24">
        <f>'FBiH '!F21+RS!F21</f>
        <v>2041401.18</v>
      </c>
      <c r="G21" s="27">
        <f t="shared" si="0"/>
        <v>3.4263016649538902E-3</v>
      </c>
      <c r="H21" s="28">
        <f t="shared" si="2"/>
        <v>-0.11825145606991258</v>
      </c>
      <c r="I21" s="29">
        <f t="shared" si="3"/>
        <v>-0.16811370794422548</v>
      </c>
    </row>
    <row r="22" spans="2:9" x14ac:dyDescent="0.25">
      <c r="B22" s="66" t="s">
        <v>25</v>
      </c>
      <c r="C22" s="71" t="s">
        <v>38</v>
      </c>
      <c r="D22" s="24">
        <v>3676</v>
      </c>
      <c r="E22" s="27">
        <f t="shared" si="1"/>
        <v>6.5396351839482706E-6</v>
      </c>
      <c r="F22" s="24">
        <f>'FBiH '!F22+RS!F22</f>
        <v>2775.8</v>
      </c>
      <c r="G22" s="27">
        <f t="shared" si="0"/>
        <v>4.65892165379223E-6</v>
      </c>
      <c r="H22" s="28">
        <f t="shared" si="2"/>
        <v>-0.244885745375408</v>
      </c>
      <c r="I22" s="29">
        <f t="shared" si="3"/>
        <v>-0.28758691842204104</v>
      </c>
    </row>
    <row r="23" spans="2:9" x14ac:dyDescent="0.25">
      <c r="B23" s="66" t="s">
        <v>26</v>
      </c>
      <c r="C23" s="71" t="s">
        <v>39</v>
      </c>
      <c r="D23" s="24">
        <v>43982.29</v>
      </c>
      <c r="E23" s="27">
        <f t="shared" si="1"/>
        <v>7.8244867017033789E-5</v>
      </c>
      <c r="F23" s="24">
        <f>'FBiH '!F23+RS!F23</f>
        <v>36072.679999999993</v>
      </c>
      <c r="G23" s="27">
        <f t="shared" si="0"/>
        <v>6.0544632164535578E-5</v>
      </c>
      <c r="H23" s="28">
        <f t="shared" si="2"/>
        <v>-0.17983624772607357</v>
      </c>
      <c r="I23" s="29">
        <f t="shared" si="3"/>
        <v>-0.22621592351412517</v>
      </c>
    </row>
    <row r="24" spans="2:9" s="3" customFormat="1" x14ac:dyDescent="0.25">
      <c r="B24" s="64"/>
      <c r="C24" s="72" t="s">
        <v>45</v>
      </c>
      <c r="D24" s="31">
        <f>SUM(D6:D23)</f>
        <v>447632832.46500069</v>
      </c>
      <c r="E24" s="32">
        <f>SUM(E6:E23)</f>
        <v>0.79634260627816655</v>
      </c>
      <c r="F24" s="31">
        <f>SUM(F6:F23)</f>
        <v>472269681.51000011</v>
      </c>
      <c r="G24" s="32">
        <f>SUM(G6:G23)</f>
        <v>0.79266065480816306</v>
      </c>
      <c r="H24" s="33">
        <f t="shared" ref="H24:I29" si="4">(F24-D24)/D24</f>
        <v>5.5038074194268836E-2</v>
      </c>
      <c r="I24" s="34">
        <f t="shared" si="4"/>
        <v>-4.6235771400097271E-3</v>
      </c>
    </row>
    <row r="25" spans="2:9" ht="15.75" customHeight="1" x14ac:dyDescent="0.25">
      <c r="B25" s="63">
        <v>19</v>
      </c>
      <c r="C25" s="70" t="s">
        <v>6</v>
      </c>
      <c r="D25" s="54">
        <v>104800004.03399989</v>
      </c>
      <c r="E25" s="27">
        <f t="shared" si="1"/>
        <v>0.18644009620747182</v>
      </c>
      <c r="F25" s="24">
        <f>'FBiH '!F25+RS!F25</f>
        <v>114169546.50000024</v>
      </c>
      <c r="G25" s="27">
        <f>F25/$F$29</f>
        <v>0.19162294559856258</v>
      </c>
      <c r="H25" s="28">
        <f t="shared" si="2"/>
        <v>8.9404027722752966E-2</v>
      </c>
      <c r="I25" s="29">
        <f t="shared" si="4"/>
        <v>2.7799006203704433E-2</v>
      </c>
    </row>
    <row r="26" spans="2:9" x14ac:dyDescent="0.25">
      <c r="B26" s="63"/>
      <c r="C26" s="70" t="s">
        <v>46</v>
      </c>
      <c r="D26" s="54">
        <v>9678031.0249993689</v>
      </c>
      <c r="E26" s="27">
        <f t="shared" si="1"/>
        <v>1.7217299293370191E-2</v>
      </c>
      <c r="F26" s="24">
        <f>'FBiH '!F26+RS!F26</f>
        <v>9363879.3199994024</v>
      </c>
      <c r="G26" s="27">
        <f>F26/$F$29</f>
        <v>1.5716398921911692E-2</v>
      </c>
      <c r="H26" s="28">
        <f t="shared" si="2"/>
        <v>-3.2460291167540151E-2</v>
      </c>
      <c r="I26" s="29">
        <f>(G26-E26)/E26</f>
        <v>-8.7173972287073243E-2</v>
      </c>
    </row>
    <row r="27" spans="2:9" x14ac:dyDescent="0.25">
      <c r="B27" s="63"/>
      <c r="C27" s="73" t="s">
        <v>7</v>
      </c>
      <c r="D27" s="54">
        <v>0</v>
      </c>
      <c r="E27" s="27">
        <f t="shared" si="1"/>
        <v>0</v>
      </c>
      <c r="F27" s="24">
        <f>'FBiH '!F27</f>
        <v>0</v>
      </c>
      <c r="G27" s="27">
        <f>F27/$F$29</f>
        <v>0</v>
      </c>
      <c r="H27" s="35" t="s">
        <v>1</v>
      </c>
      <c r="I27" s="36" t="s">
        <v>1</v>
      </c>
    </row>
    <row r="28" spans="2:9" s="3" customFormat="1" x14ac:dyDescent="0.25">
      <c r="B28" s="64"/>
      <c r="C28" s="72" t="s">
        <v>47</v>
      </c>
      <c r="D28" s="31">
        <f>SUM(D25:D27)</f>
        <v>114478035.05899926</v>
      </c>
      <c r="E28" s="32">
        <f>SUM(E25:E26)</f>
        <v>0.203657395500842</v>
      </c>
      <c r="F28" s="31">
        <f>SUM(F25:F27)</f>
        <v>123533425.81999964</v>
      </c>
      <c r="G28" s="32">
        <f>SUM(G25:G26)</f>
        <v>0.20733934452047426</v>
      </c>
      <c r="H28" s="33">
        <f t="shared" si="4"/>
        <v>7.9101556524213981E-2</v>
      </c>
      <c r="I28" s="34">
        <f t="shared" si="4"/>
        <v>1.8079132410475294E-2</v>
      </c>
    </row>
    <row r="29" spans="2:9" s="3" customFormat="1" ht="16.5" thickBot="1" x14ac:dyDescent="0.3">
      <c r="B29" s="65"/>
      <c r="C29" s="74" t="s">
        <v>48</v>
      </c>
      <c r="D29" s="50">
        <f>D24+D28-1</f>
        <v>562110866.52399993</v>
      </c>
      <c r="E29" s="37">
        <f>E24+E28</f>
        <v>1.0000000017790085</v>
      </c>
      <c r="F29" s="50">
        <f>F24+F28+0.4</f>
        <v>595803107.72999966</v>
      </c>
      <c r="G29" s="37">
        <f>G24+G28</f>
        <v>0.99999999932863726</v>
      </c>
      <c r="H29" s="38">
        <f>(F29-D29)/D29</f>
        <v>5.9938782920790953E-2</v>
      </c>
      <c r="I29" s="39">
        <f t="shared" si="4"/>
        <v>-2.4503712348895076E-9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23" t="s">
        <v>53</v>
      </c>
      <c r="C31" s="20"/>
      <c r="D31" s="7"/>
      <c r="E31" s="7"/>
      <c r="F31" s="7"/>
      <c r="G31" s="4"/>
    </row>
    <row r="32" spans="2:9" x14ac:dyDescent="0.25">
      <c r="B32" s="22"/>
      <c r="F32" s="7"/>
    </row>
    <row r="33" spans="2:6" x14ac:dyDescent="0.25">
      <c r="B33" s="23" t="s">
        <v>54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 &amp;RGodišnje izvješće</oddHeader>
    <oddFooter>&amp;CU izvješće su uključeni podatci zaključno s 31.12.2015. godine.</oddFooter>
  </headerFooter>
  <ignoredErrors>
    <ignoredError sqref="E24 G24 E28 F28" formula="1"/>
    <ignoredError sqref="B6 B7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6384" width="10.28515625" style="1"/>
  </cols>
  <sheetData>
    <row r="2" spans="2:13" x14ac:dyDescent="0.25">
      <c r="B2" s="75" t="s">
        <v>51</v>
      </c>
      <c r="C2" s="76"/>
      <c r="D2" s="76"/>
      <c r="E2" s="76"/>
      <c r="F2" s="76"/>
      <c r="G2" s="76"/>
      <c r="H2" s="76"/>
      <c r="I2" s="77"/>
    </row>
    <row r="3" spans="2:13" ht="16.5" thickBot="1" x14ac:dyDescent="0.3">
      <c r="C3" s="3"/>
    </row>
    <row r="4" spans="2:13" ht="15.75" customHeight="1" x14ac:dyDescent="0.25">
      <c r="B4" s="89"/>
      <c r="C4" s="78" t="s">
        <v>2</v>
      </c>
      <c r="D4" s="87" t="s">
        <v>41</v>
      </c>
      <c r="E4" s="78" t="s">
        <v>3</v>
      </c>
      <c r="F4" s="87" t="s">
        <v>40</v>
      </c>
      <c r="G4" s="78" t="s">
        <v>3</v>
      </c>
      <c r="H4" s="80" t="s">
        <v>8</v>
      </c>
      <c r="I4" s="82" t="s">
        <v>49</v>
      </c>
    </row>
    <row r="5" spans="2:13" x14ac:dyDescent="0.25">
      <c r="B5" s="90"/>
      <c r="C5" s="86"/>
      <c r="D5" s="88"/>
      <c r="E5" s="79" t="s">
        <v>0</v>
      </c>
      <c r="F5" s="88"/>
      <c r="G5" s="79" t="s">
        <v>0</v>
      </c>
      <c r="H5" s="81"/>
      <c r="I5" s="83"/>
    </row>
    <row r="6" spans="2:13" x14ac:dyDescent="0.25">
      <c r="B6" s="63" t="s">
        <v>9</v>
      </c>
      <c r="C6" s="69" t="s">
        <v>28</v>
      </c>
      <c r="D6" s="52">
        <v>26742445.379999701</v>
      </c>
      <c r="E6" s="40">
        <f>D6/$D$29</f>
        <v>6.5810059346148489E-2</v>
      </c>
      <c r="F6" s="52">
        <v>27803081</v>
      </c>
      <c r="G6" s="41">
        <f>F6/$F$29</f>
        <v>6.5499216192566018E-2</v>
      </c>
      <c r="H6" s="28">
        <f>(F6-D6)/D6</f>
        <v>3.966113064564894E-2</v>
      </c>
      <c r="I6" s="29">
        <f>(G6-E6)/E6</f>
        <v>-4.7233379922588274E-3</v>
      </c>
      <c r="K6" s="55"/>
      <c r="L6" s="55"/>
      <c r="M6" s="56"/>
    </row>
    <row r="7" spans="2:13" x14ac:dyDescent="0.25">
      <c r="B7" s="63" t="s">
        <v>10</v>
      </c>
      <c r="C7" s="70" t="s">
        <v>4</v>
      </c>
      <c r="D7" s="52">
        <v>5274185.450000002</v>
      </c>
      <c r="E7" s="40">
        <f t="shared" ref="E7:E23" si="0">D7/$D$29</f>
        <v>1.2979159255446402E-2</v>
      </c>
      <c r="F7" s="52">
        <v>6004249.0200000005</v>
      </c>
      <c r="G7" s="41">
        <f t="shared" ref="G7:G23" si="1">F7/$F$29</f>
        <v>1.4144964892019798E-2</v>
      </c>
      <c r="H7" s="28">
        <f t="shared" ref="H7:H23" si="2">(F7-D7)/D7</f>
        <v>0.13842205150370626</v>
      </c>
      <c r="I7" s="29">
        <f t="shared" ref="I7:I23" si="3">(G7-E7)/E7</f>
        <v>8.9821352340999444E-2</v>
      </c>
      <c r="K7" s="55"/>
      <c r="L7" s="55"/>
      <c r="M7" s="56"/>
    </row>
    <row r="8" spans="2:13" x14ac:dyDescent="0.25">
      <c r="B8" s="63" t="s">
        <v>11</v>
      </c>
      <c r="C8" s="71" t="s">
        <v>29</v>
      </c>
      <c r="D8" s="52">
        <v>45600883.329999998</v>
      </c>
      <c r="E8" s="40">
        <f t="shared" si="0"/>
        <v>0.11221848995262403</v>
      </c>
      <c r="F8" s="52">
        <v>46060096</v>
      </c>
      <c r="G8" s="41">
        <f t="shared" si="1"/>
        <v>0.10850956358952971</v>
      </c>
      <c r="H8" s="28">
        <f t="shared" si="2"/>
        <v>1.0070258215763423E-2</v>
      </c>
      <c r="I8" s="29">
        <f t="shared" si="3"/>
        <v>-3.3050938082130138E-2</v>
      </c>
      <c r="K8" s="55"/>
      <c r="L8" s="55"/>
      <c r="M8" s="56"/>
    </row>
    <row r="9" spans="2:13" x14ac:dyDescent="0.25">
      <c r="B9" s="63" t="s">
        <v>12</v>
      </c>
      <c r="C9" s="71" t="s">
        <v>30</v>
      </c>
      <c r="D9" s="52">
        <v>36504</v>
      </c>
      <c r="E9" s="40">
        <f t="shared" si="0"/>
        <v>8.9832114162920697E-5</v>
      </c>
      <c r="F9" s="52">
        <v>0</v>
      </c>
      <c r="G9" s="41">
        <f t="shared" si="1"/>
        <v>0</v>
      </c>
      <c r="H9" s="67">
        <f t="shared" si="2"/>
        <v>-1</v>
      </c>
      <c r="I9" s="68">
        <f t="shared" si="3"/>
        <v>-1</v>
      </c>
      <c r="K9" s="55"/>
      <c r="L9" s="55"/>
      <c r="M9" s="56"/>
    </row>
    <row r="10" spans="2:13" x14ac:dyDescent="0.25">
      <c r="B10" s="63" t="s">
        <v>13</v>
      </c>
      <c r="C10" s="71" t="s">
        <v>31</v>
      </c>
      <c r="D10" s="52">
        <v>268488.64</v>
      </c>
      <c r="E10" s="40">
        <f t="shared" si="0"/>
        <v>6.6071943238897981E-4</v>
      </c>
      <c r="F10" s="52">
        <v>96895.73</v>
      </c>
      <c r="G10" s="41">
        <f t="shared" si="1"/>
        <v>2.2826946292054843E-4</v>
      </c>
      <c r="H10" s="28">
        <f t="shared" si="2"/>
        <v>-0.63910677934083182</v>
      </c>
      <c r="I10" s="29">
        <f t="shared" si="3"/>
        <v>-0.65451377433354907</v>
      </c>
      <c r="K10" s="55"/>
      <c r="L10" s="55"/>
      <c r="M10" s="56"/>
    </row>
    <row r="11" spans="2:13" x14ac:dyDescent="0.25">
      <c r="B11" s="63" t="s">
        <v>14</v>
      </c>
      <c r="C11" s="71" t="s">
        <v>32</v>
      </c>
      <c r="D11" s="52">
        <v>16573.43</v>
      </c>
      <c r="E11" s="40">
        <f t="shared" si="0"/>
        <v>4.0785290812819826E-5</v>
      </c>
      <c r="F11" s="52">
        <v>20910.47</v>
      </c>
      <c r="G11" s="41">
        <f t="shared" si="1"/>
        <v>4.926142520744971E-5</v>
      </c>
      <c r="H11" s="28">
        <f t="shared" si="2"/>
        <v>0.26168632564291161</v>
      </c>
      <c r="I11" s="29">
        <f t="shared" si="3"/>
        <v>0.20782331634044951</v>
      </c>
      <c r="K11" s="55"/>
      <c r="L11" s="55"/>
      <c r="M11" s="56"/>
    </row>
    <row r="12" spans="2:13" x14ac:dyDescent="0.25">
      <c r="B12" s="63" t="s">
        <v>15</v>
      </c>
      <c r="C12" s="71" t="s">
        <v>42</v>
      </c>
      <c r="D12" s="52">
        <v>3439049.0600000005</v>
      </c>
      <c r="E12" s="40">
        <f t="shared" si="0"/>
        <v>8.4631012428721553E-3</v>
      </c>
      <c r="F12" s="52">
        <v>3036567</v>
      </c>
      <c r="G12" s="41">
        <f t="shared" si="1"/>
        <v>7.1536229533774197E-3</v>
      </c>
      <c r="H12" s="28">
        <f t="shared" si="2"/>
        <v>-0.11703295096348537</v>
      </c>
      <c r="I12" s="29">
        <f t="shared" si="3"/>
        <v>-0.15472794805540255</v>
      </c>
      <c r="K12" s="55"/>
      <c r="L12" s="55"/>
      <c r="M12" s="56"/>
    </row>
    <row r="13" spans="2:13" x14ac:dyDescent="0.25">
      <c r="B13" s="63" t="s">
        <v>16</v>
      </c>
      <c r="C13" s="71" t="s">
        <v>27</v>
      </c>
      <c r="D13" s="52">
        <v>20720915.445</v>
      </c>
      <c r="E13" s="40">
        <f t="shared" si="0"/>
        <v>5.0991771910351383E-2</v>
      </c>
      <c r="F13" s="52">
        <v>21215163</v>
      </c>
      <c r="G13" s="41">
        <f t="shared" si="1"/>
        <v>4.9979228845088333E-2</v>
      </c>
      <c r="H13" s="28">
        <f t="shared" si="2"/>
        <v>2.3852592628539619E-2</v>
      </c>
      <c r="I13" s="29">
        <f t="shared" si="3"/>
        <v>-1.9856989222559303E-2</v>
      </c>
      <c r="K13" s="55"/>
      <c r="L13" s="55"/>
      <c r="M13" s="56"/>
    </row>
    <row r="14" spans="2:13" x14ac:dyDescent="0.25">
      <c r="B14" s="63" t="s">
        <v>17</v>
      </c>
      <c r="C14" s="71" t="s">
        <v>33</v>
      </c>
      <c r="D14" s="52">
        <v>18523366.460000001</v>
      </c>
      <c r="E14" s="40">
        <f t="shared" si="0"/>
        <v>4.5583858495406977E-2</v>
      </c>
      <c r="F14" s="52">
        <v>17731867</v>
      </c>
      <c r="G14" s="41">
        <f t="shared" si="1"/>
        <v>4.1773190177406133E-2</v>
      </c>
      <c r="H14" s="28">
        <f t="shared" si="2"/>
        <v>-4.2729784659240655E-2</v>
      </c>
      <c r="I14" s="29">
        <f t="shared" si="3"/>
        <v>-8.3596879329221468E-2</v>
      </c>
      <c r="K14" s="55"/>
      <c r="L14" s="55"/>
      <c r="M14" s="56"/>
    </row>
    <row r="15" spans="2:13" x14ac:dyDescent="0.25">
      <c r="B15" s="63" t="s">
        <v>18</v>
      </c>
      <c r="C15" s="71" t="s">
        <v>34</v>
      </c>
      <c r="D15" s="52">
        <v>168772291.46000093</v>
      </c>
      <c r="E15" s="40">
        <f t="shared" si="0"/>
        <v>0.41532905308931978</v>
      </c>
      <c r="F15" s="52">
        <v>181610850</v>
      </c>
      <c r="G15" s="41">
        <f t="shared" si="1"/>
        <v>0.42784353025715666</v>
      </c>
      <c r="H15" s="28">
        <f t="shared" si="2"/>
        <v>7.6070298204381548E-2</v>
      </c>
      <c r="I15" s="29">
        <f t="shared" si="3"/>
        <v>3.0131475452418066E-2</v>
      </c>
      <c r="K15" s="55"/>
      <c r="L15" s="55"/>
      <c r="M15" s="56"/>
    </row>
    <row r="16" spans="2:13" x14ac:dyDescent="0.25">
      <c r="B16" s="63" t="s">
        <v>19</v>
      </c>
      <c r="C16" s="71" t="s">
        <v>35</v>
      </c>
      <c r="D16" s="52">
        <v>297356.88999999996</v>
      </c>
      <c r="E16" s="40">
        <f t="shared" si="0"/>
        <v>7.3176085058106091E-4</v>
      </c>
      <c r="F16" s="52">
        <v>121443.82999999999</v>
      </c>
      <c r="G16" s="41">
        <f>F16/$F$29</f>
        <v>2.8610051081832385E-4</v>
      </c>
      <c r="H16" s="28">
        <f t="shared" si="2"/>
        <v>-0.59158898251861591</v>
      </c>
      <c r="I16" s="29">
        <f t="shared" si="3"/>
        <v>-0.60902457327261583</v>
      </c>
      <c r="K16" s="55"/>
      <c r="L16" s="55"/>
      <c r="M16" s="56"/>
    </row>
    <row r="17" spans="2:13" x14ac:dyDescent="0.25">
      <c r="B17" s="63" t="s">
        <v>20</v>
      </c>
      <c r="C17" s="71" t="s">
        <v>36</v>
      </c>
      <c r="D17" s="52">
        <v>23567.39</v>
      </c>
      <c r="E17" s="40">
        <f t="shared" si="0"/>
        <v>5.7996615959951669E-5</v>
      </c>
      <c r="F17" s="52">
        <v>21797.11</v>
      </c>
      <c r="G17" s="41">
        <f t="shared" si="1"/>
        <v>5.1350194615594678E-5</v>
      </c>
      <c r="H17" s="28">
        <f t="shared" si="2"/>
        <v>-7.5115657694806215E-2</v>
      </c>
      <c r="I17" s="29">
        <f t="shared" si="3"/>
        <v>-0.11460015786001267</v>
      </c>
      <c r="K17" s="55"/>
      <c r="L17" s="55"/>
      <c r="M17" s="56"/>
    </row>
    <row r="18" spans="2:13" x14ac:dyDescent="0.25">
      <c r="B18" s="63" t="s">
        <v>21</v>
      </c>
      <c r="C18" s="71" t="s">
        <v>37</v>
      </c>
      <c r="D18" s="52">
        <v>5963446.8999999994</v>
      </c>
      <c r="E18" s="40">
        <f t="shared" si="0"/>
        <v>1.4675351816932816E-2</v>
      </c>
      <c r="F18" s="52">
        <v>6154917</v>
      </c>
      <c r="G18" s="41">
        <f t="shared" si="1"/>
        <v>1.4499912410077856E-2</v>
      </c>
      <c r="H18" s="28">
        <f t="shared" si="2"/>
        <v>3.2107286810921482E-2</v>
      </c>
      <c r="I18" s="29">
        <f t="shared" si="3"/>
        <v>-1.1954698534213942E-2</v>
      </c>
      <c r="K18" s="55"/>
      <c r="L18" s="55"/>
      <c r="M18" s="56"/>
    </row>
    <row r="19" spans="2:13" x14ac:dyDescent="0.25">
      <c r="B19" s="63" t="s">
        <v>22</v>
      </c>
      <c r="C19" s="71" t="s">
        <v>5</v>
      </c>
      <c r="D19" s="52">
        <v>9361815.8100000005</v>
      </c>
      <c r="E19" s="40">
        <f t="shared" si="0"/>
        <v>2.3038343924396121E-2</v>
      </c>
      <c r="F19" s="52">
        <v>7515502</v>
      </c>
      <c r="G19" s="41">
        <f t="shared" si="1"/>
        <v>1.7705213688139897E-2</v>
      </c>
      <c r="H19" s="28">
        <f t="shared" si="2"/>
        <v>-0.19721748937079339</v>
      </c>
      <c r="I19" s="29">
        <f t="shared" si="3"/>
        <v>-0.23148930555762662</v>
      </c>
      <c r="K19" s="55"/>
      <c r="L19" s="55"/>
      <c r="M19" s="56"/>
    </row>
    <row r="20" spans="2:13" x14ac:dyDescent="0.25">
      <c r="B20" s="63" t="s">
        <v>23</v>
      </c>
      <c r="C20" s="71" t="s">
        <v>43</v>
      </c>
      <c r="D20" s="52">
        <v>131831.22</v>
      </c>
      <c r="E20" s="40">
        <f t="shared" si="0"/>
        <v>3.244213567082269E-4</v>
      </c>
      <c r="F20" s="52">
        <v>214286.8</v>
      </c>
      <c r="G20" s="41">
        <f t="shared" si="1"/>
        <v>5.0482237707443845E-4</v>
      </c>
      <c r="H20" s="28">
        <f t="shared" si="2"/>
        <v>0.6254632248719233</v>
      </c>
      <c r="I20" s="29">
        <f t="shared" si="3"/>
        <v>0.55607011263582706</v>
      </c>
      <c r="K20" s="55"/>
      <c r="L20" s="55"/>
      <c r="M20" s="56"/>
    </row>
    <row r="21" spans="2:13" x14ac:dyDescent="0.25">
      <c r="B21" s="63" t="s">
        <v>24</v>
      </c>
      <c r="C21" s="71" t="s">
        <v>44</v>
      </c>
      <c r="D21" s="52">
        <v>1870297.36</v>
      </c>
      <c r="E21" s="40">
        <f t="shared" si="0"/>
        <v>4.6025850855284135E-3</v>
      </c>
      <c r="F21" s="52">
        <v>1598093</v>
      </c>
      <c r="G21" s="41">
        <f t="shared" si="1"/>
        <v>3.7648287577490567E-3</v>
      </c>
      <c r="H21" s="28">
        <f t="shared" si="2"/>
        <v>-0.14554068557312197</v>
      </c>
      <c r="I21" s="29">
        <f t="shared" si="3"/>
        <v>-0.18201865086936808</v>
      </c>
      <c r="K21" s="55"/>
      <c r="L21" s="55"/>
      <c r="M21" s="56"/>
    </row>
    <row r="22" spans="2:13" x14ac:dyDescent="0.25">
      <c r="B22" s="63" t="s">
        <v>25</v>
      </c>
      <c r="C22" s="71" t="s">
        <v>38</v>
      </c>
      <c r="D22" s="52">
        <v>3676</v>
      </c>
      <c r="E22" s="40">
        <f t="shared" si="0"/>
        <v>9.0462100499368974E-6</v>
      </c>
      <c r="F22" s="52">
        <v>2775.8</v>
      </c>
      <c r="G22" s="41">
        <f t="shared" si="1"/>
        <v>6.5393013208616976E-6</v>
      </c>
      <c r="H22" s="28">
        <f t="shared" si="2"/>
        <v>-0.244885745375408</v>
      </c>
      <c r="I22" s="29">
        <f t="shared" si="3"/>
        <v>-0.27712254250526575</v>
      </c>
      <c r="K22" s="55"/>
      <c r="L22" s="55"/>
      <c r="M22" s="56"/>
    </row>
    <row r="23" spans="2:13" x14ac:dyDescent="0.25">
      <c r="B23" s="63" t="s">
        <v>26</v>
      </c>
      <c r="C23" s="71" t="s">
        <v>39</v>
      </c>
      <c r="D23" s="52">
        <v>38617.32</v>
      </c>
      <c r="E23" s="40">
        <f t="shared" si="0"/>
        <v>9.5032749805666253E-5</v>
      </c>
      <c r="F23" s="52">
        <v>33153.399999999994</v>
      </c>
      <c r="G23" s="41">
        <f t="shared" si="1"/>
        <v>7.8103635856710188E-5</v>
      </c>
      <c r="H23" s="28">
        <f t="shared" si="2"/>
        <v>-0.14148884490171781</v>
      </c>
      <c r="I23" s="29">
        <f t="shared" si="3"/>
        <v>-0.17813978847896791</v>
      </c>
      <c r="K23" s="55"/>
      <c r="L23" s="55"/>
      <c r="M23" s="56"/>
    </row>
    <row r="24" spans="2:13" s="3" customFormat="1" x14ac:dyDescent="0.25">
      <c r="B24" s="64"/>
      <c r="C24" s="72" t="s">
        <v>45</v>
      </c>
      <c r="D24" s="31">
        <f>SUM(D6:D23)</f>
        <v>307085311.54500067</v>
      </c>
      <c r="E24" s="42">
        <f>SUM(E6:E23)</f>
        <v>0.75570136873949612</v>
      </c>
      <c r="F24" s="31">
        <f>SUM(F6:F23)+0.88</f>
        <v>319241649.04000002</v>
      </c>
      <c r="G24" s="42">
        <f>SUM(G6:G23)</f>
        <v>0.75207771867092488</v>
      </c>
      <c r="H24" s="43">
        <f>(F24-D24)/D24</f>
        <v>3.9586190019440068E-2</v>
      </c>
      <c r="I24" s="44">
        <f>(G24-E24)/E24</f>
        <v>-4.7950820502223749E-3</v>
      </c>
      <c r="K24" s="58"/>
      <c r="L24" s="57"/>
      <c r="M24" s="57"/>
    </row>
    <row r="25" spans="2:13" s="3" customFormat="1" ht="15.75" customHeight="1" x14ac:dyDescent="0.25">
      <c r="B25" s="63">
        <v>19</v>
      </c>
      <c r="C25" s="70" t="s">
        <v>6</v>
      </c>
      <c r="D25" s="51">
        <v>90837677.483999893</v>
      </c>
      <c r="E25" s="40">
        <f>D25/$D$29</f>
        <v>0.22354099863130752</v>
      </c>
      <c r="F25" s="52">
        <v>97667826.740000248</v>
      </c>
      <c r="G25" s="41">
        <f>F25/$F$29</f>
        <v>0.23008838835887852</v>
      </c>
      <c r="H25" s="28">
        <f>(F25-D25)/D25</f>
        <v>7.519070770169585E-2</v>
      </c>
      <c r="I25" s="29">
        <f>(G25-E25)/E25</f>
        <v>2.9289435797724896E-2</v>
      </c>
      <c r="K25" s="59"/>
      <c r="L25" s="60"/>
      <c r="M25" s="57"/>
    </row>
    <row r="26" spans="2:13" s="3" customFormat="1" x14ac:dyDescent="0.25">
      <c r="B26" s="63"/>
      <c r="C26" s="70" t="s">
        <v>46</v>
      </c>
      <c r="D26" s="51">
        <v>8435030.4849993698</v>
      </c>
      <c r="E26" s="40">
        <f t="shared" ref="E26:E27" si="4">D26/$D$29</f>
        <v>2.0757632629196245E-2</v>
      </c>
      <c r="F26" s="52">
        <v>7570122.8499994017</v>
      </c>
      <c r="G26" s="41">
        <f t="shared" ref="G26:G27" si="5">F26/$F$29</f>
        <v>1.7833890897069819E-2</v>
      </c>
      <c r="H26" s="28">
        <f>(F26-D26)/D26</f>
        <v>-0.10253758258942827</v>
      </c>
      <c r="I26" s="29">
        <f t="shared" ref="I26" si="6">(G26-E26)/E26</f>
        <v>-0.14085140556992487</v>
      </c>
      <c r="K26" s="59"/>
      <c r="L26" s="60"/>
      <c r="M26" s="61"/>
    </row>
    <row r="27" spans="2:13" s="3" customFormat="1" x14ac:dyDescent="0.25">
      <c r="B27" s="63"/>
      <c r="C27" s="73" t="s">
        <v>7</v>
      </c>
      <c r="D27" s="51">
        <v>0</v>
      </c>
      <c r="E27" s="40">
        <f t="shared" si="4"/>
        <v>0</v>
      </c>
      <c r="F27" s="52">
        <v>0</v>
      </c>
      <c r="G27" s="41">
        <f t="shared" si="5"/>
        <v>0</v>
      </c>
      <c r="H27" s="35" t="s">
        <v>1</v>
      </c>
      <c r="I27" s="30" t="s">
        <v>1</v>
      </c>
      <c r="K27" s="59"/>
      <c r="L27" s="60"/>
      <c r="M27" s="57"/>
    </row>
    <row r="28" spans="2:13" s="17" customFormat="1" x14ac:dyDescent="0.25">
      <c r="B28" s="64"/>
      <c r="C28" s="72" t="s">
        <v>47</v>
      </c>
      <c r="D28" s="45">
        <f>SUM(D25:D27)</f>
        <v>99272707.968999267</v>
      </c>
      <c r="E28" s="46">
        <f>E25+E26+E27</f>
        <v>0.24429863126050377</v>
      </c>
      <c r="F28" s="45">
        <f>SUM(F25:F27)</f>
        <v>105237949.58999965</v>
      </c>
      <c r="G28" s="46">
        <f>SUM(G25:G27)</f>
        <v>0.24792227925594834</v>
      </c>
      <c r="H28" s="33">
        <f t="shared" ref="H28" si="7">(F28-D28)/D28</f>
        <v>6.0089441932652789E-2</v>
      </c>
      <c r="I28" s="34">
        <f t="shared" ref="I28" si="8">(G28-E28)/E28</f>
        <v>1.4832862455052198E-2</v>
      </c>
      <c r="K28" s="59"/>
      <c r="L28" s="60"/>
      <c r="M28" s="62"/>
    </row>
    <row r="29" spans="2:13" s="3" customFormat="1" ht="16.5" thickBot="1" x14ac:dyDescent="0.3">
      <c r="B29" s="65"/>
      <c r="C29" s="74" t="s">
        <v>48</v>
      </c>
      <c r="D29" s="50">
        <f>SUM(D24:D27)</f>
        <v>406358019.51399994</v>
      </c>
      <c r="E29" s="47">
        <f>E24+E28</f>
        <v>0.99999999999999989</v>
      </c>
      <c r="F29" s="50">
        <f>SUM(F24:F27)</f>
        <v>424479598.6299997</v>
      </c>
      <c r="G29" s="47">
        <f>G24+G28</f>
        <v>0.99999999792687322</v>
      </c>
      <c r="H29" s="38">
        <f t="shared" ref="H29" si="9">(F29-D29)/D29</f>
        <v>4.4595106398227315E-2</v>
      </c>
      <c r="I29" s="39">
        <f t="shared" ref="I29" si="10">(G29-E29)/E29</f>
        <v>-2.0731266703322153E-9</v>
      </c>
      <c r="K29" s="58"/>
      <c r="L29" s="57"/>
      <c r="M29" s="61"/>
    </row>
    <row r="30" spans="2:13" x14ac:dyDescent="0.25">
      <c r="B30" s="10"/>
      <c r="C30" s="11"/>
      <c r="D30" s="6"/>
      <c r="E30" s="12"/>
      <c r="F30" s="6"/>
      <c r="G30" s="12"/>
      <c r="H30" s="13"/>
    </row>
    <row r="31" spans="2:13" x14ac:dyDescent="0.25">
      <c r="B31" s="23" t="s">
        <v>53</v>
      </c>
      <c r="C31" s="20"/>
      <c r="D31" s="6"/>
      <c r="E31" s="12"/>
      <c r="F31" s="21"/>
      <c r="G31" s="12"/>
      <c r="H31" s="13"/>
    </row>
    <row r="32" spans="2:13" x14ac:dyDescent="0.25">
      <c r="B32" s="22"/>
    </row>
    <row r="33" spans="2:2" x14ac:dyDescent="0.25">
      <c r="B33" s="23" t="s">
        <v>54</v>
      </c>
    </row>
    <row r="34" spans="2:2" x14ac:dyDescent="0.25">
      <c r="B34" s="22"/>
    </row>
    <row r="35" spans="2:2" x14ac:dyDescent="0.25">
      <c r="B35" s="22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8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75" t="s">
        <v>52</v>
      </c>
      <c r="C2" s="76"/>
      <c r="D2" s="76"/>
      <c r="E2" s="76"/>
      <c r="F2" s="76"/>
      <c r="G2" s="76"/>
      <c r="H2" s="76"/>
      <c r="I2" s="77"/>
    </row>
    <row r="3" spans="2:9" ht="16.5" thickBot="1" x14ac:dyDescent="0.3">
      <c r="B3" s="2"/>
      <c r="C3" s="3"/>
    </row>
    <row r="4" spans="2:9" ht="15.75" customHeight="1" x14ac:dyDescent="0.25">
      <c r="B4" s="91"/>
      <c r="C4" s="78" t="s">
        <v>2</v>
      </c>
      <c r="D4" s="87" t="s">
        <v>41</v>
      </c>
      <c r="E4" s="78" t="s">
        <v>3</v>
      </c>
      <c r="F4" s="87" t="s">
        <v>40</v>
      </c>
      <c r="G4" s="78" t="s">
        <v>3</v>
      </c>
      <c r="H4" s="80" t="s">
        <v>8</v>
      </c>
      <c r="I4" s="82" t="s">
        <v>49</v>
      </c>
    </row>
    <row r="5" spans="2:9" x14ac:dyDescent="0.25">
      <c r="B5" s="92"/>
      <c r="C5" s="86"/>
      <c r="D5" s="88"/>
      <c r="E5" s="79" t="s">
        <v>0</v>
      </c>
      <c r="F5" s="88"/>
      <c r="G5" s="79" t="s">
        <v>0</v>
      </c>
      <c r="H5" s="81"/>
      <c r="I5" s="83"/>
    </row>
    <row r="6" spans="2:9" x14ac:dyDescent="0.25">
      <c r="B6" s="63" t="s">
        <v>9</v>
      </c>
      <c r="C6" s="69" t="s">
        <v>28</v>
      </c>
      <c r="D6" s="53">
        <v>9797621.0500000007</v>
      </c>
      <c r="E6" s="40">
        <f t="shared" ref="E6:E23" si="0">D6/$D$28</f>
        <v>6.2904924122008696E-2</v>
      </c>
      <c r="F6" s="53">
        <v>11199875</v>
      </c>
      <c r="G6" s="40">
        <f t="shared" ref="G6:G26" si="1">F6/$F$28</f>
        <v>6.5372668625971533E-2</v>
      </c>
      <c r="H6" s="28">
        <f>(F6-D6)/D6</f>
        <v>0.14312188059161557</v>
      </c>
      <c r="I6" s="29">
        <f>(G6-E6)/E6</f>
        <v>3.9229750904340444E-2</v>
      </c>
    </row>
    <row r="7" spans="2:9" x14ac:dyDescent="0.25">
      <c r="B7" s="63" t="s">
        <v>10</v>
      </c>
      <c r="C7" s="70" t="s">
        <v>4</v>
      </c>
      <c r="D7" s="53">
        <v>1057034</v>
      </c>
      <c r="E7" s="40">
        <f t="shared" si="0"/>
        <v>6.7866110788581012E-3</v>
      </c>
      <c r="F7" s="53">
        <v>1156012</v>
      </c>
      <c r="G7" s="40">
        <f t="shared" si="1"/>
        <v>6.7475386469622754E-3</v>
      </c>
      <c r="H7" s="28">
        <f t="shared" ref="H7:H23" si="2">(F7-D7)/D7</f>
        <v>9.3637479967531786E-2</v>
      </c>
      <c r="I7" s="29">
        <f t="shared" ref="I7:I23" si="3">(G7-E7)/E7</f>
        <v>-5.7572817186394599E-3</v>
      </c>
    </row>
    <row r="8" spans="2:9" x14ac:dyDescent="0.25">
      <c r="B8" s="63" t="s">
        <v>11</v>
      </c>
      <c r="C8" s="71" t="s">
        <v>29</v>
      </c>
      <c r="D8" s="53">
        <v>10090636.510000002</v>
      </c>
      <c r="E8" s="40">
        <f t="shared" si="0"/>
        <v>6.4786208893466105E-2</v>
      </c>
      <c r="F8" s="53">
        <v>9821393.5100000016</v>
      </c>
      <c r="G8" s="40">
        <f t="shared" si="1"/>
        <v>5.7326595464190236E-2</v>
      </c>
      <c r="H8" s="28">
        <f t="shared" si="2"/>
        <v>-2.6682459499276914E-2</v>
      </c>
      <c r="I8" s="29">
        <f t="shared" si="3"/>
        <v>-0.11514199637059168</v>
      </c>
    </row>
    <row r="9" spans="2:9" x14ac:dyDescent="0.25">
      <c r="B9" s="63" t="s">
        <v>12</v>
      </c>
      <c r="C9" s="71" t="s">
        <v>30</v>
      </c>
      <c r="D9" s="53">
        <v>0</v>
      </c>
      <c r="E9" s="40">
        <f t="shared" si="0"/>
        <v>0</v>
      </c>
      <c r="F9" s="53">
        <v>0</v>
      </c>
      <c r="G9" s="40">
        <f t="shared" si="1"/>
        <v>0</v>
      </c>
      <c r="H9" s="35" t="s">
        <v>1</v>
      </c>
      <c r="I9" s="30" t="s">
        <v>1</v>
      </c>
    </row>
    <row r="10" spans="2:9" x14ac:dyDescent="0.25">
      <c r="B10" s="63" t="s">
        <v>13</v>
      </c>
      <c r="C10" s="71" t="s">
        <v>31</v>
      </c>
      <c r="D10" s="53">
        <v>2551.81</v>
      </c>
      <c r="E10" s="40">
        <f t="shared" si="0"/>
        <v>1.6383713312098657E-5</v>
      </c>
      <c r="F10" s="53">
        <v>0</v>
      </c>
      <c r="G10" s="40">
        <f t="shared" si="1"/>
        <v>0</v>
      </c>
      <c r="H10" s="67">
        <f t="shared" si="2"/>
        <v>-1</v>
      </c>
      <c r="I10" s="68">
        <f t="shared" si="3"/>
        <v>-1</v>
      </c>
    </row>
    <row r="11" spans="2:9" x14ac:dyDescent="0.25">
      <c r="B11" s="63" t="s">
        <v>14</v>
      </c>
      <c r="C11" s="71" t="s">
        <v>32</v>
      </c>
      <c r="D11" s="53">
        <v>14855.18</v>
      </c>
      <c r="E11" s="40">
        <f t="shared" si="0"/>
        <v>9.5376619074155874E-5</v>
      </c>
      <c r="F11" s="53">
        <v>1951.25</v>
      </c>
      <c r="G11" s="40">
        <f t="shared" si="1"/>
        <v>1.1389271724588619E-5</v>
      </c>
      <c r="H11" s="28">
        <f t="shared" si="2"/>
        <v>-0.86864851183223635</v>
      </c>
      <c r="I11" s="29">
        <f t="shared" si="3"/>
        <v>-0.88058633410214104</v>
      </c>
    </row>
    <row r="12" spans="2:9" x14ac:dyDescent="0.25">
      <c r="B12" s="63" t="s">
        <v>15</v>
      </c>
      <c r="C12" s="71" t="s">
        <v>42</v>
      </c>
      <c r="D12" s="53">
        <v>840371.39000000013</v>
      </c>
      <c r="E12" s="40">
        <f t="shared" si="0"/>
        <v>5.3955443114690567E-3</v>
      </c>
      <c r="F12" s="53">
        <v>948970.37</v>
      </c>
      <c r="G12" s="40">
        <f t="shared" si="1"/>
        <v>5.5390551710510702E-3</v>
      </c>
      <c r="H12" s="28">
        <f t="shared" si="2"/>
        <v>0.12922736458222339</v>
      </c>
      <c r="I12" s="29">
        <f t="shared" si="3"/>
        <v>2.6598031875479034E-2</v>
      </c>
    </row>
    <row r="13" spans="2:9" x14ac:dyDescent="0.25">
      <c r="B13" s="63" t="s">
        <v>16</v>
      </c>
      <c r="C13" s="71" t="s">
        <v>27</v>
      </c>
      <c r="D13" s="53">
        <v>7206000.5099999988</v>
      </c>
      <c r="E13" s="40">
        <f t="shared" si="0"/>
        <v>4.6265610089574333E-2</v>
      </c>
      <c r="F13" s="53">
        <v>6507093</v>
      </c>
      <c r="G13" s="40">
        <f t="shared" si="1"/>
        <v>3.7981319827889062E-2</v>
      </c>
      <c r="H13" s="28">
        <f t="shared" si="2"/>
        <v>-9.6989655916635359E-2</v>
      </c>
      <c r="I13" s="29">
        <f t="shared" si="3"/>
        <v>-0.17905935414330748</v>
      </c>
    </row>
    <row r="14" spans="2:9" x14ac:dyDescent="0.25">
      <c r="B14" s="63" t="s">
        <v>17</v>
      </c>
      <c r="C14" s="71" t="s">
        <v>33</v>
      </c>
      <c r="D14" s="53">
        <v>10300674.439999999</v>
      </c>
      <c r="E14" s="40">
        <f t="shared" si="0"/>
        <v>6.6134742377458491E-2</v>
      </c>
      <c r="F14" s="53">
        <v>12776740.48</v>
      </c>
      <c r="G14" s="40">
        <f t="shared" si="1"/>
        <v>7.4576691393348285E-2</v>
      </c>
      <c r="H14" s="28">
        <f t="shared" si="2"/>
        <v>0.24037902124008892</v>
      </c>
      <c r="I14" s="29">
        <f t="shared" si="3"/>
        <v>0.12764771907189232</v>
      </c>
    </row>
    <row r="15" spans="2:9" x14ac:dyDescent="0.25">
      <c r="B15" s="63" t="s">
        <v>18</v>
      </c>
      <c r="C15" s="71" t="s">
        <v>34</v>
      </c>
      <c r="D15" s="53">
        <v>99632266.549999997</v>
      </c>
      <c r="E15" s="40">
        <f t="shared" si="0"/>
        <v>0.63968183046143579</v>
      </c>
      <c r="F15" s="53">
        <v>109042261</v>
      </c>
      <c r="G15" s="40">
        <f t="shared" si="1"/>
        <v>0.63646992440359385</v>
      </c>
      <c r="H15" s="28">
        <f t="shared" si="2"/>
        <v>9.4447258662710837E-2</v>
      </c>
      <c r="I15" s="29">
        <f t="shared" si="3"/>
        <v>-5.0210994042538693E-3</v>
      </c>
    </row>
    <row r="16" spans="2:9" x14ac:dyDescent="0.25">
      <c r="B16" s="63" t="s">
        <v>19</v>
      </c>
      <c r="C16" s="71" t="s">
        <v>35</v>
      </c>
      <c r="D16" s="53">
        <v>5596.06</v>
      </c>
      <c r="E16" s="40">
        <f t="shared" si="0"/>
        <v>3.592910236941732E-5</v>
      </c>
      <c r="F16" s="53">
        <v>5797.99</v>
      </c>
      <c r="G16" s="40">
        <f t="shared" si="1"/>
        <v>3.3842349041100614E-5</v>
      </c>
      <c r="H16" s="28">
        <f t="shared" si="2"/>
        <v>3.6084316465513126E-2</v>
      </c>
      <c r="I16" s="29">
        <f t="shared" si="3"/>
        <v>-5.8079751251813631E-2</v>
      </c>
    </row>
    <row r="17" spans="2:9" x14ac:dyDescent="0.25">
      <c r="B17" s="63" t="s">
        <v>20</v>
      </c>
      <c r="C17" s="71" t="s">
        <v>36</v>
      </c>
      <c r="D17" s="53">
        <v>5030.8</v>
      </c>
      <c r="E17" s="40">
        <f t="shared" si="0"/>
        <v>3.2299891030486567E-5</v>
      </c>
      <c r="F17" s="53">
        <v>0</v>
      </c>
      <c r="G17" s="40">
        <f t="shared" si="1"/>
        <v>0</v>
      </c>
      <c r="H17" s="67">
        <f t="shared" si="2"/>
        <v>-1</v>
      </c>
      <c r="I17" s="68">
        <f t="shared" si="3"/>
        <v>-1</v>
      </c>
    </row>
    <row r="18" spans="2:9" x14ac:dyDescent="0.25">
      <c r="B18" s="63" t="s">
        <v>21</v>
      </c>
      <c r="C18" s="71" t="s">
        <v>37</v>
      </c>
      <c r="D18" s="53">
        <v>1122220.3699999999</v>
      </c>
      <c r="E18" s="40">
        <f t="shared" si="0"/>
        <v>7.205135497970961E-3</v>
      </c>
      <c r="F18" s="53">
        <v>1054768.1700000002</v>
      </c>
      <c r="G18" s="40">
        <f t="shared" si="1"/>
        <v>6.156587466791587E-3</v>
      </c>
      <c r="H18" s="28">
        <f t="shared" si="2"/>
        <v>-6.0106019996767415E-2</v>
      </c>
      <c r="I18" s="29">
        <f t="shared" si="3"/>
        <v>-0.14552787126274805</v>
      </c>
    </row>
    <row r="19" spans="2:9" x14ac:dyDescent="0.25">
      <c r="B19" s="63" t="s">
        <v>22</v>
      </c>
      <c r="C19" s="71" t="s">
        <v>5</v>
      </c>
      <c r="D19" s="53">
        <v>21540.36</v>
      </c>
      <c r="E19" s="40">
        <f t="shared" si="0"/>
        <v>1.3829833838702624E-4</v>
      </c>
      <c r="F19" s="53">
        <v>64035</v>
      </c>
      <c r="G19" s="40">
        <f t="shared" si="1"/>
        <v>3.7376656752544893E-4</v>
      </c>
      <c r="H19" s="28">
        <f t="shared" si="2"/>
        <v>1.9727915410884498</v>
      </c>
      <c r="I19" s="29">
        <f t="shared" si="3"/>
        <v>1.7026106884919157</v>
      </c>
    </row>
    <row r="20" spans="2:9" x14ac:dyDescent="0.25">
      <c r="B20" s="63" t="s">
        <v>23</v>
      </c>
      <c r="C20" s="71" t="s">
        <v>43</v>
      </c>
      <c r="D20" s="53">
        <v>880.12000000000012</v>
      </c>
      <c r="E20" s="40">
        <f t="shared" si="0"/>
        <v>5.6507474146759638E-6</v>
      </c>
      <c r="F20" s="53">
        <v>2908.12</v>
      </c>
      <c r="G20" s="40">
        <f t="shared" si="1"/>
        <v>1.6974436329384066E-5</v>
      </c>
      <c r="H20" s="28">
        <f t="shared" si="2"/>
        <v>2.3042312411943819</v>
      </c>
      <c r="I20" s="29">
        <f t="shared" si="3"/>
        <v>2.0039276371296535</v>
      </c>
    </row>
    <row r="21" spans="2:9" x14ac:dyDescent="0.25">
      <c r="B21" s="63" t="s">
        <v>24</v>
      </c>
      <c r="C21" s="71" t="s">
        <v>44</v>
      </c>
      <c r="D21" s="53">
        <v>444876.3</v>
      </c>
      <c r="E21" s="40">
        <f t="shared" si="0"/>
        <v>2.8562964164836704E-3</v>
      </c>
      <c r="F21" s="53">
        <v>443308.18</v>
      </c>
      <c r="G21" s="40">
        <f t="shared" si="1"/>
        <v>2.5875501959015208E-3</v>
      </c>
      <c r="H21" s="28">
        <f t="shared" si="2"/>
        <v>-3.5248449962382699E-3</v>
      </c>
      <c r="I21" s="29">
        <f t="shared" si="3"/>
        <v>-9.4089051483318281E-2</v>
      </c>
    </row>
    <row r="22" spans="2:9" x14ac:dyDescent="0.25">
      <c r="B22" s="63" t="s">
        <v>25</v>
      </c>
      <c r="C22" s="71" t="s">
        <v>38</v>
      </c>
      <c r="D22" s="53">
        <v>0</v>
      </c>
      <c r="E22" s="40">
        <f t="shared" si="0"/>
        <v>0</v>
      </c>
      <c r="F22" s="53">
        <v>0</v>
      </c>
      <c r="G22" s="40">
        <f t="shared" si="1"/>
        <v>0</v>
      </c>
      <c r="H22" s="35" t="s">
        <v>1</v>
      </c>
      <c r="I22" s="30" t="s">
        <v>1</v>
      </c>
    </row>
    <row r="23" spans="2:9" x14ac:dyDescent="0.25">
      <c r="B23" s="63" t="s">
        <v>26</v>
      </c>
      <c r="C23" s="71" t="s">
        <v>39</v>
      </c>
      <c r="D23" s="53">
        <v>5364.9</v>
      </c>
      <c r="E23" s="40">
        <f t="shared" si="0"/>
        <v>3.4444956148019671E-5</v>
      </c>
      <c r="F23" s="53">
        <v>2919.2799999999997</v>
      </c>
      <c r="G23" s="40">
        <f t="shared" si="1"/>
        <v>1.7039576251201569E-5</v>
      </c>
      <c r="H23" s="28">
        <f t="shared" si="2"/>
        <v>-0.45585565434584058</v>
      </c>
      <c r="I23" s="29">
        <f t="shared" si="3"/>
        <v>-0.50530997403574229</v>
      </c>
    </row>
    <row r="24" spans="2:9" s="3" customFormat="1" x14ac:dyDescent="0.25">
      <c r="B24" s="64"/>
      <c r="C24" s="72" t="s">
        <v>45</v>
      </c>
      <c r="D24" s="48">
        <f>SUM(D6:D23)</f>
        <v>140547520.35000005</v>
      </c>
      <c r="E24" s="42">
        <f>SUM(E6:E23)</f>
        <v>0.90237528661646105</v>
      </c>
      <c r="F24" s="48">
        <f>SUM(F6:F23)</f>
        <v>153028033.35000002</v>
      </c>
      <c r="G24" s="42">
        <f>SUM(G6:G23)</f>
        <v>0.89321094339657126</v>
      </c>
      <c r="H24" s="33">
        <f t="shared" ref="H24:H28" si="4">(F24-D24)/D24</f>
        <v>8.8799240064287382E-2</v>
      </c>
      <c r="I24" s="34">
        <f t="shared" ref="I24:I28" si="5">(G24-E24)/E24</f>
        <v>-1.0155800314802878E-2</v>
      </c>
    </row>
    <row r="25" spans="2:9" ht="15.75" customHeight="1" x14ac:dyDescent="0.25">
      <c r="B25" s="63">
        <v>19</v>
      </c>
      <c r="C25" s="70" t="s">
        <v>6</v>
      </c>
      <c r="D25" s="53">
        <v>13962326.549999999</v>
      </c>
      <c r="E25" s="40">
        <f>D25/$D$28</f>
        <v>8.9644117455885616E-2</v>
      </c>
      <c r="F25" s="53">
        <v>16501719.759999998</v>
      </c>
      <c r="G25" s="40">
        <f t="shared" si="1"/>
        <v>9.6319062277849213E-2</v>
      </c>
      <c r="H25" s="28">
        <f>(F25-D25)/D25</f>
        <v>0.18187464681521856</v>
      </c>
      <c r="I25" s="29">
        <f t="shared" si="5"/>
        <v>7.4460489002509012E-2</v>
      </c>
    </row>
    <row r="26" spans="2:9" x14ac:dyDescent="0.25">
      <c r="B26" s="63"/>
      <c r="C26" s="70" t="s">
        <v>46</v>
      </c>
      <c r="D26" s="53">
        <v>1243000.54</v>
      </c>
      <c r="E26" s="40">
        <f t="shared" ref="E26" si="6">D26/$D$28</f>
        <v>7.9805959276528504E-3</v>
      </c>
      <c r="F26" s="53">
        <v>1793756.47</v>
      </c>
      <c r="G26" s="40">
        <f t="shared" si="1"/>
        <v>1.046999607665286E-2</v>
      </c>
      <c r="H26" s="28">
        <f t="shared" si="4"/>
        <v>0.44308583325313755</v>
      </c>
      <c r="I26" s="29">
        <f t="shared" si="5"/>
        <v>0.31193161156978405</v>
      </c>
    </row>
    <row r="27" spans="2:9" s="3" customFormat="1" x14ac:dyDescent="0.25">
      <c r="B27" s="64"/>
      <c r="C27" s="72" t="s">
        <v>47</v>
      </c>
      <c r="D27" s="31">
        <f>D25+D26</f>
        <v>15205327.09</v>
      </c>
      <c r="E27" s="42">
        <f>E25+E26</f>
        <v>9.7624713383538467E-2</v>
      </c>
      <c r="F27" s="31">
        <f>SUM(F25:F26)</f>
        <v>18295476.229999997</v>
      </c>
      <c r="G27" s="42">
        <f>G25+G26</f>
        <v>0.10678905835450207</v>
      </c>
      <c r="H27" s="33">
        <f t="shared" si="4"/>
        <v>0.20322806090980294</v>
      </c>
      <c r="I27" s="34">
        <f t="shared" si="5"/>
        <v>9.3873207442459985E-2</v>
      </c>
    </row>
    <row r="28" spans="2:9" s="3" customFormat="1" ht="16.5" thickBot="1" x14ac:dyDescent="0.3">
      <c r="B28" s="65"/>
      <c r="C28" s="74" t="s">
        <v>48</v>
      </c>
      <c r="D28" s="50">
        <f>D24+D27</f>
        <v>155752847.44000006</v>
      </c>
      <c r="E28" s="49">
        <f>E24+E27</f>
        <v>0.99999999999999956</v>
      </c>
      <c r="F28" s="50">
        <f>F24+F27-0.3</f>
        <v>171323509.28</v>
      </c>
      <c r="G28" s="49">
        <f>G24+G27</f>
        <v>1.0000000017510733</v>
      </c>
      <c r="H28" s="38">
        <f t="shared" si="4"/>
        <v>9.9970318976018449E-2</v>
      </c>
      <c r="I28" s="39">
        <f t="shared" si="5"/>
        <v>1.7510737304604626E-9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23" t="s">
        <v>53</v>
      </c>
      <c r="C30" s="20"/>
      <c r="D30" s="6"/>
      <c r="E30" s="16"/>
      <c r="F30" s="19"/>
      <c r="G30" s="16"/>
      <c r="H30" s="19"/>
    </row>
    <row r="31" spans="2:9" x14ac:dyDescent="0.25">
      <c r="B31" s="22"/>
      <c r="F31" s="25"/>
      <c r="G31" s="4"/>
      <c r="H31" s="19"/>
    </row>
    <row r="32" spans="2:9" x14ac:dyDescent="0.25">
      <c r="B32" s="23" t="s">
        <v>54</v>
      </c>
      <c r="F32" s="26"/>
      <c r="H32" s="19"/>
    </row>
    <row r="33" spans="6:8" x14ac:dyDescent="0.25">
      <c r="H33" s="18"/>
    </row>
    <row r="36" spans="6:8" x14ac:dyDescent="0.25">
      <c r="F36" s="9"/>
    </row>
    <row r="38" spans="6:8" x14ac:dyDescent="0.25">
      <c r="F38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ignoredErrors>
    <ignoredError sqref="E24 G24 F27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2017-05-30T11:54:09Z</cp:lastPrinted>
  <dcterms:created xsi:type="dcterms:W3CDTF">2011-07-19T08:09:31Z</dcterms:created>
  <dcterms:modified xsi:type="dcterms:W3CDTF">2020-02-27T10:55:40Z</dcterms:modified>
</cp:coreProperties>
</file>