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6" i="6" l="1"/>
  <c r="E27" i="4"/>
  <c r="F26" i="4" l="1"/>
  <c r="F25" i="4"/>
  <c r="F13" i="4"/>
  <c r="F12" i="4"/>
  <c r="F11" i="4"/>
  <c r="F10" i="4"/>
  <c r="F9" i="4"/>
  <c r="F8" i="4"/>
  <c r="F7" i="4"/>
  <c r="F6" i="4"/>
  <c r="D28" i="5" l="1"/>
  <c r="F28" i="5"/>
  <c r="D24" i="6"/>
  <c r="H28" i="5" l="1"/>
  <c r="F28" i="4"/>
  <c r="H25" i="5"/>
  <c r="F24" i="5" l="1"/>
  <c r="F29" i="5" s="1"/>
  <c r="F24" i="6"/>
  <c r="H24" i="6" s="1"/>
  <c r="H7" i="6"/>
  <c r="H8" i="6"/>
  <c r="H11" i="6"/>
  <c r="H12" i="6"/>
  <c r="H13" i="6"/>
  <c r="H14" i="6"/>
  <c r="H15" i="6"/>
  <c r="H16" i="6"/>
  <c r="H18" i="6"/>
  <c r="H19" i="6"/>
  <c r="H21" i="6"/>
  <c r="H23" i="6"/>
  <c r="H25" i="6"/>
  <c r="H6" i="6"/>
  <c r="F27" i="6"/>
  <c r="D27" i="6"/>
  <c r="D24" i="5"/>
  <c r="D29" i="5" s="1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6" i="5"/>
  <c r="H6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E27" i="5" l="1"/>
  <c r="E26" i="5"/>
  <c r="H29" i="5"/>
  <c r="G26" i="5"/>
  <c r="G27" i="5"/>
  <c r="D28" i="6"/>
  <c r="E17" i="6" s="1"/>
  <c r="G25" i="5"/>
  <c r="E21" i="6"/>
  <c r="F28" i="6"/>
  <c r="G26" i="6" s="1"/>
  <c r="E25" i="6"/>
  <c r="E23" i="6"/>
  <c r="E15" i="6"/>
  <c r="E7" i="6"/>
  <c r="H27" i="6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D24" i="4"/>
  <c r="F24" i="4"/>
  <c r="H23" i="4"/>
  <c r="H25" i="4"/>
  <c r="D28" i="4"/>
  <c r="G24" i="5" l="1"/>
  <c r="G29" i="5" s="1"/>
  <c r="E24" i="5"/>
  <c r="G28" i="5"/>
  <c r="E11" i="6"/>
  <c r="E19" i="6"/>
  <c r="E9" i="6"/>
  <c r="E6" i="6"/>
  <c r="E26" i="6"/>
  <c r="E27" i="6" s="1"/>
  <c r="E13" i="6"/>
  <c r="E25" i="5"/>
  <c r="I8" i="5"/>
  <c r="I21" i="5"/>
  <c r="I17" i="5"/>
  <c r="I13" i="5"/>
  <c r="I20" i="5"/>
  <c r="I16" i="5"/>
  <c r="D29" i="4"/>
  <c r="E22" i="4" s="1"/>
  <c r="H28" i="6"/>
  <c r="G7" i="6"/>
  <c r="I7" i="6" s="1"/>
  <c r="G9" i="6"/>
  <c r="G11" i="6"/>
  <c r="I11" i="6" s="1"/>
  <c r="G13" i="6"/>
  <c r="I13" i="6" s="1"/>
  <c r="G15" i="6"/>
  <c r="I15" i="6" s="1"/>
  <c r="G17" i="6"/>
  <c r="G19" i="6"/>
  <c r="I19" i="6" s="1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G25" i="6"/>
  <c r="H24" i="4"/>
  <c r="F29" i="4"/>
  <c r="G27" i="4" s="1"/>
  <c r="E21" i="4"/>
  <c r="E17" i="4"/>
  <c r="I6" i="5"/>
  <c r="E7" i="4"/>
  <c r="E12" i="4"/>
  <c r="E9" i="4"/>
  <c r="E29" i="5"/>
  <c r="H28" i="4"/>
  <c r="E10" i="4"/>
  <c r="E25" i="4"/>
  <c r="I14" i="5"/>
  <c r="I10" i="5"/>
  <c r="I23" i="5"/>
  <c r="I18" i="5"/>
  <c r="E14" i="4" l="1"/>
  <c r="G24" i="6"/>
  <c r="E24" i="6"/>
  <c r="I25" i="5"/>
  <c r="E28" i="5"/>
  <c r="I28" i="5" s="1"/>
  <c r="I29" i="5"/>
  <c r="E28" i="6"/>
  <c r="E18" i="4"/>
  <c r="E11" i="4"/>
  <c r="E6" i="4"/>
  <c r="E13" i="4"/>
  <c r="E8" i="4"/>
  <c r="E26" i="4"/>
  <c r="E15" i="4"/>
  <c r="E19" i="4"/>
  <c r="E23" i="4"/>
  <c r="E16" i="4"/>
  <c r="E20" i="4"/>
  <c r="H29" i="4"/>
  <c r="G25" i="4"/>
  <c r="G23" i="4"/>
  <c r="G20" i="4"/>
  <c r="I20" i="4" s="1"/>
  <c r="G16" i="4"/>
  <c r="I16" i="4" s="1"/>
  <c r="G12" i="4"/>
  <c r="I12" i="4" s="1"/>
  <c r="G8" i="4"/>
  <c r="I8" i="4" s="1"/>
  <c r="G26" i="4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G27" i="6"/>
  <c r="I27" i="6" s="1"/>
  <c r="I24" i="5"/>
  <c r="I6" i="6"/>
  <c r="E24" i="4"/>
  <c r="E28" i="4"/>
  <c r="I23" i="4" l="1"/>
  <c r="I24" i="6"/>
  <c r="G28" i="6"/>
  <c r="I28" i="6" s="1"/>
  <c r="I6" i="4"/>
  <c r="G24" i="4"/>
  <c r="G28" i="4"/>
  <c r="I28" i="4" s="1"/>
  <c r="I25" i="4"/>
  <c r="E29" i="4"/>
  <c r="I24" i="4" l="1"/>
  <c r="G29" i="4"/>
  <c r="I29" i="4" s="1"/>
</calcChain>
</file>

<file path=xl/sharedStrings.xml><?xml version="1.0" encoding="utf-8"?>
<sst xmlns="http://schemas.openxmlformats.org/spreadsheetml/2006/main" count="179" uniqueCount="54">
  <si>
    <t xml:space="preserve">(%)      </t>
  </si>
  <si>
    <t>-</t>
  </si>
  <si>
    <t>Vrsta osiguranja</t>
  </si>
  <si>
    <t>Udio (%)</t>
  </si>
  <si>
    <t>Promjena u iznosu premija</t>
  </si>
  <si>
    <t>Promjena u udjelu</t>
  </si>
  <si>
    <t>Zdravstveno osiguranje</t>
  </si>
  <si>
    <t>Osiguranje robe u prijevozu</t>
  </si>
  <si>
    <t>Osiguranje kredita</t>
  </si>
  <si>
    <t>Osiguranje od različitih financijskih gubitaka</t>
  </si>
  <si>
    <t>Životna osiguranja (osiguranje života i rentna osiguranja)</t>
  </si>
  <si>
    <t>Promjena u iznosu premije</t>
  </si>
  <si>
    <t>Druge vrste životnih osiguranja</t>
  </si>
  <si>
    <t>2008.</t>
  </si>
  <si>
    <t>2009.</t>
  </si>
  <si>
    <t>Premije po skupinama/vrstama osiguranja u RS (u KM)</t>
  </si>
  <si>
    <t>Premije po skupinama/vrstama osiguranja u FBiH (u KM)</t>
  </si>
  <si>
    <t>Premije po skupinama/vrstama osiguranja u BiH (u KM)</t>
  </si>
  <si>
    <t>Ukupno (neživotna osiguranja - skupine osiguranja)</t>
  </si>
  <si>
    <t>Ukupno (životna osiguranja - skupine osiguranja)</t>
  </si>
  <si>
    <t>Sveukupno (skupine osiguranja 1-19)</t>
  </si>
  <si>
    <t>01</t>
  </si>
  <si>
    <t>Osiguranje nezgoda</t>
  </si>
  <si>
    <t>02</t>
  </si>
  <si>
    <t>03</t>
  </si>
  <si>
    <t>Osiguranje cestovnih vozila</t>
  </si>
  <si>
    <t>04</t>
  </si>
  <si>
    <t>Osiguranje tračnih vozila</t>
  </si>
  <si>
    <t>05</t>
  </si>
  <si>
    <t>Osiguranje zračnih letjelica</t>
  </si>
  <si>
    <t>06</t>
  </si>
  <si>
    <t>Osiguranje plovila</t>
  </si>
  <si>
    <t>07</t>
  </si>
  <si>
    <t>08</t>
  </si>
  <si>
    <t>Osiguranje imovine od požara i prirodnih sila</t>
  </si>
  <si>
    <t>09</t>
  </si>
  <si>
    <t>Osiguranja od ostalih šteta na imovini</t>
  </si>
  <si>
    <t>10</t>
  </si>
  <si>
    <t>Osiguranje od odgovornosti za motorna vozila</t>
  </si>
  <si>
    <t>11</t>
  </si>
  <si>
    <t>Osiguranje od civilne odgovornosti za zračne letjelice</t>
  </si>
  <si>
    <t>12</t>
  </si>
  <si>
    <t>Osiguranje od civilne odgovornosti za plovila</t>
  </si>
  <si>
    <t>13</t>
  </si>
  <si>
    <t>Osiguranje od opće civilne odgovornosti</t>
  </si>
  <si>
    <t>14</t>
  </si>
  <si>
    <t>15</t>
  </si>
  <si>
    <t>Osiguranje jamstva</t>
  </si>
  <si>
    <t>16</t>
  </si>
  <si>
    <t>17</t>
  </si>
  <si>
    <t>Osiguranje troškova pravne zaštite</t>
  </si>
  <si>
    <t>18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</si>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</sst>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6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0" borderId="35" applyNumberFormat="0" applyAlignment="0" applyProtection="0"/>
    <xf numFmtId="0" fontId="4" fillId="20" borderId="25" applyNumberFormat="0" applyAlignment="0" applyProtection="0"/>
    <xf numFmtId="0" fontId="14" fillId="7" borderId="35" applyNumberFormat="0" applyAlignment="0" applyProtection="0"/>
    <xf numFmtId="0" fontId="14" fillId="7" borderId="25" applyNumberFormat="0" applyAlignment="0" applyProtection="0"/>
    <xf numFmtId="0" fontId="14" fillId="7" borderId="30" applyNumberFormat="0" applyAlignment="0" applyProtection="0"/>
    <xf numFmtId="0" fontId="4" fillId="20" borderId="30" applyNumberFormat="0" applyAlignment="0" applyProtection="0"/>
    <xf numFmtId="0" fontId="6" fillId="23" borderId="36" applyNumberFormat="0" applyFont="0" applyAlignment="0" applyProtection="0"/>
    <xf numFmtId="0" fontId="6" fillId="23" borderId="26" applyNumberFormat="0" applyFont="0" applyAlignment="0" applyProtection="0"/>
    <xf numFmtId="0" fontId="18" fillId="20" borderId="27" applyNumberFormat="0" applyAlignment="0" applyProtection="0"/>
    <xf numFmtId="0" fontId="20" fillId="0" borderId="28" applyNumberFormat="0" applyFill="0" applyAlignment="0" applyProtection="0"/>
    <xf numFmtId="0" fontId="6" fillId="23" borderId="31" applyNumberFormat="0" applyFont="0" applyAlignment="0" applyProtection="0"/>
    <xf numFmtId="0" fontId="18" fillId="20" borderId="32" applyNumberFormat="0" applyAlignment="0" applyProtection="0"/>
    <xf numFmtId="0" fontId="20" fillId="0" borderId="33" applyNumberFormat="0" applyFill="0" applyAlignment="0" applyProtection="0"/>
    <xf numFmtId="0" fontId="18" fillId="20" borderId="37" applyNumberFormat="0" applyAlignment="0" applyProtection="0"/>
    <xf numFmtId="0" fontId="20" fillId="0" borderId="38" applyNumberFormat="0" applyFill="0" applyAlignment="0" applyProtection="0"/>
  </cellStyleXfs>
  <cellXfs count="110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28" fillId="0" borderId="0" xfId="197" applyFont="1"/>
    <xf numFmtId="3" fontId="32" fillId="0" borderId="10" xfId="197" applyNumberFormat="1" applyFont="1" applyBorder="1" applyAlignment="1">
      <alignment horizontal="right" vertical="center"/>
    </xf>
    <xf numFmtId="10" fontId="32" fillId="0" borderId="10" xfId="197" applyNumberFormat="1" applyFont="1" applyBorder="1" applyAlignment="1">
      <alignment horizontal="right" vertical="center" wrapText="1"/>
    </xf>
    <xf numFmtId="10" fontId="33" fillId="0" borderId="10" xfId="197" applyNumberFormat="1" applyFont="1" applyBorder="1" applyAlignment="1">
      <alignment vertical="center" wrapText="1"/>
    </xf>
    <xf numFmtId="10" fontId="33" fillId="0" borderId="14" xfId="197" applyNumberFormat="1" applyFont="1" applyBorder="1" applyAlignment="1">
      <alignment vertical="center" wrapText="1"/>
    </xf>
    <xf numFmtId="10" fontId="33" fillId="0" borderId="10" xfId="197" applyNumberFormat="1" applyFont="1" applyBorder="1" applyAlignment="1">
      <alignment horizontal="right" vertical="center" wrapText="1"/>
    </xf>
    <xf numFmtId="10" fontId="33" fillId="0" borderId="14" xfId="197" applyNumberFormat="1" applyFont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 wrapText="1"/>
    </xf>
    <xf numFmtId="10" fontId="31" fillId="25" borderId="10" xfId="197" applyNumberFormat="1" applyFont="1" applyFill="1" applyBorder="1" applyAlignment="1">
      <alignment horizontal="right" vertical="center" wrapText="1"/>
    </xf>
    <xf numFmtId="10" fontId="31" fillId="25" borderId="14" xfId="197" applyNumberFormat="1" applyFont="1" applyFill="1" applyBorder="1" applyAlignment="1">
      <alignment horizontal="right" vertical="center" wrapText="1"/>
    </xf>
    <xf numFmtId="3" fontId="34" fillId="0" borderId="10" xfId="197" applyNumberFormat="1" applyFont="1" applyBorder="1" applyAlignment="1">
      <alignment vertical="center" wrapText="1"/>
    </xf>
    <xf numFmtId="3" fontId="29" fillId="25" borderId="10" xfId="197" applyNumberFormat="1" applyFont="1" applyFill="1" applyBorder="1" applyAlignment="1">
      <alignment vertical="center" wrapText="1"/>
    </xf>
    <xf numFmtId="10" fontId="29" fillId="25" borderId="10" xfId="197" applyNumberFormat="1" applyFont="1" applyFill="1" applyBorder="1" applyAlignment="1">
      <alignment vertical="center" wrapText="1"/>
    </xf>
    <xf numFmtId="10" fontId="31" fillId="25" borderId="10" xfId="197" applyNumberFormat="1" applyFont="1" applyFill="1" applyBorder="1" applyAlignment="1">
      <alignment vertical="center" wrapText="1"/>
    </xf>
    <xf numFmtId="10" fontId="31" fillId="25" borderId="14" xfId="197" applyNumberFormat="1" applyFont="1" applyFill="1" applyBorder="1" applyAlignment="1">
      <alignment vertical="center" wrapText="1"/>
    </xf>
    <xf numFmtId="3" fontId="29" fillId="26" borderId="13" xfId="197" applyNumberFormat="1" applyFont="1" applyFill="1" applyBorder="1" applyAlignment="1">
      <alignment horizontal="right" vertical="center"/>
    </xf>
    <xf numFmtId="10" fontId="29" fillId="26" borderId="13" xfId="197" applyNumberFormat="1" applyFont="1" applyFill="1" applyBorder="1" applyAlignment="1">
      <alignment horizontal="right" vertical="center" wrapText="1"/>
    </xf>
    <xf numFmtId="10" fontId="31" fillId="26" borderId="13" xfId="197" applyNumberFormat="1" applyFont="1" applyFill="1" applyBorder="1" applyAlignment="1">
      <alignment vertical="center" wrapText="1"/>
    </xf>
    <xf numFmtId="10" fontId="31" fillId="26" borderId="15" xfId="197" applyNumberFormat="1" applyFont="1" applyFill="1" applyBorder="1" applyAlignment="1">
      <alignment vertical="center" wrapText="1"/>
    </xf>
    <xf numFmtId="3" fontId="29" fillId="25" borderId="10" xfId="197" applyNumberFormat="1" applyFont="1" applyFill="1" applyBorder="1" applyAlignment="1">
      <alignment horizontal="right" vertical="center" wrapText="1"/>
    </xf>
    <xf numFmtId="10" fontId="29" fillId="26" borderId="13" xfId="197" applyNumberFormat="1" applyFont="1" applyFill="1" applyBorder="1" applyAlignment="1">
      <alignment vertical="center"/>
    </xf>
    <xf numFmtId="10" fontId="32" fillId="0" borderId="10" xfId="197" applyNumberFormat="1" applyFont="1" applyFill="1" applyBorder="1" applyAlignment="1">
      <alignment horizontal="right" vertical="center"/>
    </xf>
    <xf numFmtId="3" fontId="32" fillId="0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/>
    </xf>
    <xf numFmtId="3" fontId="30" fillId="25" borderId="10" xfId="197" applyNumberFormat="1" applyFont="1" applyFill="1" applyBorder="1" applyAlignment="1">
      <alignment horizontal="right" vertical="center"/>
    </xf>
    <xf numFmtId="10" fontId="29" fillId="26" borderId="13" xfId="197" applyNumberFormat="1" applyFont="1" applyFill="1" applyBorder="1" applyAlignment="1">
      <alignment horizontal="right" vertical="center"/>
    </xf>
    <xf numFmtId="3" fontId="32" fillId="0" borderId="10" xfId="197" applyNumberFormat="1" applyFont="1" applyBorder="1" applyAlignment="1">
      <alignment horizontal="right"/>
    </xf>
    <xf numFmtId="3" fontId="32" fillId="0" borderId="10" xfId="197" applyNumberFormat="1" applyFont="1" applyBorder="1" applyAlignment="1"/>
    <xf numFmtId="1" fontId="32" fillId="0" borderId="10" xfId="197" applyNumberFormat="1" applyFont="1" applyBorder="1" applyAlignment="1"/>
    <xf numFmtId="3" fontId="32" fillId="24" borderId="10" xfId="197" applyNumberFormat="1" applyFont="1" applyFill="1" applyBorder="1" applyAlignment="1">
      <alignment horizontal="right"/>
    </xf>
    <xf numFmtId="0" fontId="32" fillId="0" borderId="10" xfId="197" applyFont="1" applyBorder="1" applyAlignment="1">
      <alignment horizontal="right"/>
    </xf>
    <xf numFmtId="3" fontId="32" fillId="0" borderId="11" xfId="197" applyNumberFormat="1" applyFont="1" applyBorder="1" applyAlignment="1"/>
    <xf numFmtId="0" fontId="32" fillId="0" borderId="11" xfId="197" applyFont="1" applyBorder="1" applyAlignment="1"/>
    <xf numFmtId="3" fontId="32" fillId="0" borderId="11" xfId="197" applyNumberFormat="1" applyFont="1" applyBorder="1" applyAlignment="1">
      <alignment wrapText="1"/>
    </xf>
    <xf numFmtId="3" fontId="32" fillId="0" borderId="10" xfId="197" applyNumberFormat="1" applyFont="1" applyBorder="1" applyAlignment="1">
      <alignment horizontal="right" wrapText="1"/>
    </xf>
    <xf numFmtId="3" fontId="32" fillId="0" borderId="10" xfId="197" applyNumberFormat="1" applyFont="1" applyBorder="1" applyAlignment="1">
      <alignment wrapText="1"/>
    </xf>
    <xf numFmtId="0" fontId="32" fillId="0" borderId="10" xfId="197" applyFont="1" applyBorder="1" applyAlignment="1">
      <alignment wrapText="1"/>
    </xf>
    <xf numFmtId="0" fontId="32" fillId="0" borderId="10" xfId="197" applyFont="1" applyBorder="1" applyAlignment="1">
      <alignment horizontal="right" wrapText="1"/>
    </xf>
    <xf numFmtId="0" fontId="32" fillId="0" borderId="12" xfId="197" applyFont="1" applyBorder="1" applyAlignment="1">
      <alignment horizontal="right" vertical="center"/>
    </xf>
    <xf numFmtId="0" fontId="29" fillId="25" borderId="12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0" fontId="29" fillId="26" borderId="13" xfId="197" applyFont="1" applyFill="1" applyBorder="1" applyAlignment="1">
      <alignment horizontal="right" vertical="center" wrapText="1"/>
    </xf>
    <xf numFmtId="0" fontId="29" fillId="26" borderId="16" xfId="197" applyFont="1" applyFill="1" applyBorder="1" applyAlignment="1">
      <alignment horizontal="right" vertical="center"/>
    </xf>
    <xf numFmtId="0" fontId="32" fillId="0" borderId="29" xfId="197" applyFont="1" applyBorder="1" applyAlignment="1">
      <alignment horizontal="left" vertical="center" wrapText="1"/>
    </xf>
    <xf numFmtId="49" fontId="32" fillId="0" borderId="12" xfId="197" applyNumberFormat="1" applyFont="1" applyBorder="1" applyAlignment="1">
      <alignment horizontal="center" vertical="center"/>
    </xf>
    <xf numFmtId="0" fontId="29" fillId="25" borderId="12" xfId="197" applyFont="1" applyFill="1" applyBorder="1" applyAlignment="1">
      <alignment horizontal="center" vertical="center"/>
    </xf>
    <xf numFmtId="0" fontId="32" fillId="0" borderId="12" xfId="197" applyFont="1" applyBorder="1" applyAlignment="1">
      <alignment horizontal="center" vertical="center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0" fontId="35" fillId="25" borderId="10" xfId="197" applyFont="1" applyFill="1" applyBorder="1" applyAlignment="1">
      <alignment horizontal="right" vertical="center"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32" fillId="0" borderId="12" xfId="197" applyFont="1" applyBorder="1" applyAlignment="1">
      <alignment horizontal="right" vertical="center"/>
    </xf>
    <xf numFmtId="0" fontId="29" fillId="25" borderId="12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0" fontId="29" fillId="26" borderId="13" xfId="197" applyFont="1" applyFill="1" applyBorder="1" applyAlignment="1">
      <alignment horizontal="right" vertical="center" wrapText="1"/>
    </xf>
    <xf numFmtId="0" fontId="29" fillId="26" borderId="16" xfId="197" applyFont="1" applyFill="1" applyBorder="1" applyAlignment="1">
      <alignment horizontal="right" vertical="center"/>
    </xf>
    <xf numFmtId="0" fontId="32" fillId="0" borderId="34" xfId="197" applyFont="1" applyBorder="1" applyAlignment="1">
      <alignment horizontal="left" vertical="center" wrapText="1"/>
    </xf>
    <xf numFmtId="49" fontId="32" fillId="0" borderId="12" xfId="197" applyNumberFormat="1" applyFont="1" applyBorder="1" applyAlignment="1">
      <alignment horizontal="center" vertical="center"/>
    </xf>
    <xf numFmtId="0" fontId="29" fillId="25" borderId="12" xfId="197" applyFont="1" applyFill="1" applyBorder="1" applyAlignment="1">
      <alignment horizontal="center" vertical="center"/>
    </xf>
    <xf numFmtId="0" fontId="32" fillId="0" borderId="12" xfId="197" applyFont="1" applyBorder="1" applyAlignment="1">
      <alignment horizontal="center" vertical="center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0" fontId="35" fillId="25" borderId="10" xfId="197" applyFont="1" applyFill="1" applyBorder="1" applyAlignment="1">
      <alignment horizontal="right" vertical="center" wrapText="1"/>
    </xf>
    <xf numFmtId="0" fontId="29" fillId="25" borderId="12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0" fontId="29" fillId="26" borderId="13" xfId="197" applyFont="1" applyFill="1" applyBorder="1" applyAlignment="1">
      <alignment horizontal="right" vertical="center" wrapText="1"/>
    </xf>
    <xf numFmtId="0" fontId="29" fillId="26" borderId="16" xfId="197" applyFont="1" applyFill="1" applyBorder="1" applyAlignment="1">
      <alignment horizontal="right" vertical="center"/>
    </xf>
    <xf numFmtId="49" fontId="32" fillId="0" borderId="12" xfId="197" applyNumberFormat="1" applyFont="1" applyBorder="1" applyAlignment="1">
      <alignment horizontal="center" vertical="center"/>
    </xf>
    <xf numFmtId="0" fontId="29" fillId="25" borderId="12" xfId="197" applyFont="1" applyFill="1" applyBorder="1" applyAlignment="1">
      <alignment horizontal="center" vertical="center"/>
    </xf>
    <xf numFmtId="0" fontId="32" fillId="0" borderId="12" xfId="197" applyFont="1" applyBorder="1" applyAlignment="1">
      <alignment horizontal="center" vertical="center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0" fontId="35" fillId="25" borderId="10" xfId="197" applyFont="1" applyFill="1" applyBorder="1" applyAlignment="1">
      <alignment horizontal="right" vertical="center" wrapText="1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4" fillId="0" borderId="22" xfId="197" applyFont="1" applyBorder="1" applyAlignment="1">
      <alignment horizontal="center"/>
    </xf>
    <xf numFmtId="0" fontId="29" fillId="26" borderId="18" xfId="197" applyFont="1" applyFill="1" applyBorder="1" applyAlignment="1">
      <alignment horizontal="center" vertical="center" wrapText="1"/>
    </xf>
    <xf numFmtId="0" fontId="32" fillId="26" borderId="10" xfId="197" applyFont="1" applyFill="1" applyBorder="1" applyAlignment="1">
      <alignment horizontal="center" vertical="center" wrapText="1"/>
    </xf>
    <xf numFmtId="0" fontId="31" fillId="26" borderId="18" xfId="197" applyFont="1" applyFill="1" applyBorder="1" applyAlignment="1">
      <alignment horizontal="center" vertical="center" wrapText="1"/>
    </xf>
    <xf numFmtId="0" fontId="33" fillId="26" borderId="10" xfId="197" applyFont="1" applyFill="1" applyBorder="1" applyAlignment="1">
      <alignment horizontal="center" vertical="center" wrapText="1"/>
    </xf>
    <xf numFmtId="0" fontId="31" fillId="26" borderId="19" xfId="197" applyFont="1" applyFill="1" applyBorder="1" applyAlignment="1">
      <alignment horizontal="center" vertical="center" wrapText="1"/>
    </xf>
    <xf numFmtId="0" fontId="33" fillId="26" borderId="14" xfId="197" applyFont="1" applyFill="1" applyBorder="1" applyAlignment="1">
      <alignment horizontal="center" vertical="center" wrapText="1"/>
    </xf>
    <xf numFmtId="0" fontId="30" fillId="26" borderId="18" xfId="197" applyFont="1" applyFill="1" applyBorder="1" applyAlignment="1">
      <alignment horizontal="center" vertical="center"/>
    </xf>
    <xf numFmtId="0" fontId="30" fillId="26" borderId="10" xfId="197" applyFont="1" applyFill="1" applyBorder="1" applyAlignment="1">
      <alignment horizontal="center" vertical="center"/>
    </xf>
    <xf numFmtId="0" fontId="29" fillId="26" borderId="17" xfId="197" applyFont="1" applyFill="1" applyBorder="1" applyAlignment="1">
      <alignment horizontal="center" wrapText="1"/>
    </xf>
    <xf numFmtId="0" fontId="29" fillId="26" borderId="12" xfId="197" applyFont="1" applyFill="1" applyBorder="1" applyAlignment="1">
      <alignment horizontal="center" wrapText="1"/>
    </xf>
    <xf numFmtId="0" fontId="29" fillId="26" borderId="10" xfId="197" applyFont="1" applyFill="1" applyBorder="1" applyAlignment="1">
      <alignment horizontal="center" vertical="center" wrapText="1"/>
    </xf>
    <xf numFmtId="0" fontId="29" fillId="26" borderId="24" xfId="197" applyFont="1" applyFill="1" applyBorder="1" applyAlignment="1">
      <alignment horizontal="center" wrapText="1"/>
    </xf>
    <xf numFmtId="0" fontId="29" fillId="26" borderId="23" xfId="197" applyFont="1" applyFill="1" applyBorder="1" applyAlignment="1">
      <alignment horizontal="center" wrapText="1"/>
    </xf>
    <xf numFmtId="0" fontId="29" fillId="26" borderId="39" xfId="197" applyFont="1" applyFill="1" applyBorder="1" applyAlignment="1">
      <alignment horizontal="center" vertical="center" wrapText="1"/>
    </xf>
    <xf numFmtId="0" fontId="29" fillId="26" borderId="40" xfId="197" applyFont="1" applyFill="1" applyBorder="1" applyAlignment="1">
      <alignment horizontal="center" vertical="center" wrapText="1"/>
    </xf>
  </cellXfs>
  <cellStyles count="22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06"/>
    <cellStyle name="Calculation 3" xfId="210"/>
    <cellStyle name="Calculation 4" xfId="205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08"/>
    <cellStyle name="Input 3" xfId="209"/>
    <cellStyle name="Input 4" xfId="207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Note 2" xfId="212"/>
    <cellStyle name="Note 3" xfId="215"/>
    <cellStyle name="Note 4" xfId="211"/>
    <cellStyle name="Output" xfId="200" builtinId="21" customBuiltin="1"/>
    <cellStyle name="Output 2" xfId="213"/>
    <cellStyle name="Output 3" xfId="216"/>
    <cellStyle name="Output 4" xfId="218"/>
    <cellStyle name="Standard_0103_s Versicherung" xfId="201"/>
    <cellStyle name="Title" xfId="202" builtinId="15" customBuiltin="1"/>
    <cellStyle name="Total" xfId="203" builtinId="25" customBuiltin="1"/>
    <cellStyle name="Total 2" xfId="214"/>
    <cellStyle name="Total 3" xfId="217"/>
    <cellStyle name="Total 4" xfId="219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2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0.7109375" style="1" customWidth="1"/>
    <col min="8" max="8" width="15.7109375" style="1" customWidth="1"/>
    <col min="9" max="9" width="12.7109375" style="1" customWidth="1"/>
    <col min="10" max="16384" width="10.28515625" style="1"/>
  </cols>
  <sheetData>
    <row r="2" spans="2:9" x14ac:dyDescent="0.25">
      <c r="B2" s="92" t="s">
        <v>17</v>
      </c>
      <c r="C2" s="93"/>
      <c r="D2" s="93"/>
      <c r="E2" s="93"/>
      <c r="F2" s="93"/>
      <c r="G2" s="93"/>
      <c r="H2" s="93"/>
      <c r="I2" s="94"/>
    </row>
    <row r="3" spans="2:9" ht="16.5" thickBot="1" x14ac:dyDescent="0.3">
      <c r="B3" s="2"/>
      <c r="C3" s="3"/>
    </row>
    <row r="4" spans="2:9" x14ac:dyDescent="0.25">
      <c r="B4" s="103"/>
      <c r="C4" s="95" t="s">
        <v>2</v>
      </c>
      <c r="D4" s="101" t="s">
        <v>13</v>
      </c>
      <c r="E4" s="95" t="s">
        <v>3</v>
      </c>
      <c r="F4" s="101" t="s">
        <v>14</v>
      </c>
      <c r="G4" s="95" t="s">
        <v>3</v>
      </c>
      <c r="H4" s="97" t="s">
        <v>4</v>
      </c>
      <c r="I4" s="99" t="s">
        <v>5</v>
      </c>
    </row>
    <row r="5" spans="2:9" x14ac:dyDescent="0.25">
      <c r="B5" s="104"/>
      <c r="C5" s="105"/>
      <c r="D5" s="102"/>
      <c r="E5" s="96" t="s">
        <v>0</v>
      </c>
      <c r="F5" s="102"/>
      <c r="G5" s="96" t="s">
        <v>0</v>
      </c>
      <c r="H5" s="98"/>
      <c r="I5" s="100"/>
    </row>
    <row r="6" spans="2:9" x14ac:dyDescent="0.25">
      <c r="B6" s="62" t="s">
        <v>21</v>
      </c>
      <c r="C6" s="65" t="s">
        <v>22</v>
      </c>
      <c r="D6" s="44">
        <v>34855530</v>
      </c>
      <c r="E6" s="39">
        <f>D6/$D$29</f>
        <v>7.6927850429760816E-2</v>
      </c>
      <c r="F6" s="44">
        <f>33093026-0.4</f>
        <v>33093025.600000001</v>
      </c>
      <c r="G6" s="39">
        <f>F6/$F$29</f>
        <v>7.2155695576108972E-2</v>
      </c>
      <c r="H6" s="20">
        <f>(F6-D6)/D6</f>
        <v>-5.0565990532922565E-2</v>
      </c>
      <c r="I6" s="21">
        <f>(G6-E6)/E6</f>
        <v>-6.2034163531048792E-2</v>
      </c>
    </row>
    <row r="7" spans="2:9" x14ac:dyDescent="0.25">
      <c r="B7" s="62" t="s">
        <v>23</v>
      </c>
      <c r="C7" s="65" t="s">
        <v>6</v>
      </c>
      <c r="D7" s="44">
        <v>9174094</v>
      </c>
      <c r="E7" s="39">
        <f t="shared" ref="E7:E27" si="0">D7/$D$29</f>
        <v>2.0247671777206259E-2</v>
      </c>
      <c r="F7" s="44">
        <f>8408396-0.4</f>
        <v>8408395.5999999996</v>
      </c>
      <c r="G7" s="39">
        <f t="shared" ref="G7:G27" si="1">F7/$F$29</f>
        <v>1.8333580027723246E-2</v>
      </c>
      <c r="H7" s="20">
        <f t="shared" ref="H7:H23" si="2">(F7-D7)/D7</f>
        <v>-8.3463108182671816E-2</v>
      </c>
      <c r="I7" s="21">
        <f t="shared" ref="I7:I23" si="3">(G7-E7)/E7</f>
        <v>-9.4533918296611022E-2</v>
      </c>
    </row>
    <row r="8" spans="2:9" x14ac:dyDescent="0.25">
      <c r="B8" s="62" t="s">
        <v>24</v>
      </c>
      <c r="C8" s="66" t="s">
        <v>25</v>
      </c>
      <c r="D8" s="45">
        <v>60489814</v>
      </c>
      <c r="E8" s="39">
        <f t="shared" si="0"/>
        <v>0.13350396232437298</v>
      </c>
      <c r="F8" s="45">
        <f>60062215-0.4</f>
        <v>60062214.600000001</v>
      </c>
      <c r="G8" s="39">
        <f t="shared" si="1"/>
        <v>0.13095904027296096</v>
      </c>
      <c r="H8" s="20">
        <f t="shared" si="2"/>
        <v>-7.0689488316164851E-3</v>
      </c>
      <c r="I8" s="21">
        <f t="shared" si="3"/>
        <v>-1.9062520745479088E-2</v>
      </c>
    </row>
    <row r="9" spans="2:9" x14ac:dyDescent="0.25">
      <c r="B9" s="62" t="s">
        <v>26</v>
      </c>
      <c r="C9" s="66" t="s">
        <v>27</v>
      </c>
      <c r="D9" s="46">
        <v>0</v>
      </c>
      <c r="E9" s="39">
        <f t="shared" si="0"/>
        <v>0</v>
      </c>
      <c r="F9" s="46">
        <f>353-0.4</f>
        <v>352.6</v>
      </c>
      <c r="G9" s="39">
        <f t="shared" si="1"/>
        <v>7.6880544461718918E-7</v>
      </c>
      <c r="H9" s="20"/>
      <c r="I9" s="21"/>
    </row>
    <row r="10" spans="2:9" x14ac:dyDescent="0.25">
      <c r="B10" s="62" t="s">
        <v>28</v>
      </c>
      <c r="C10" s="66" t="s">
        <v>29</v>
      </c>
      <c r="D10" s="45">
        <v>380065</v>
      </c>
      <c r="E10" s="39">
        <f t="shared" si="0"/>
        <v>8.3882194514290969E-4</v>
      </c>
      <c r="F10" s="45">
        <f>371334-0.4</f>
        <v>371333.6</v>
      </c>
      <c r="G10" s="39">
        <f t="shared" si="1"/>
        <v>8.0965199503488792E-4</v>
      </c>
      <c r="H10" s="20">
        <f t="shared" si="2"/>
        <v>-2.2973438753897422E-2</v>
      </c>
      <c r="I10" s="21">
        <f t="shared" si="3"/>
        <v>-3.4774901010788534E-2</v>
      </c>
    </row>
    <row r="11" spans="2:9" x14ac:dyDescent="0.25">
      <c r="B11" s="62" t="s">
        <v>30</v>
      </c>
      <c r="C11" s="66" t="s">
        <v>31</v>
      </c>
      <c r="D11" s="44">
        <v>55766</v>
      </c>
      <c r="E11" s="39">
        <f t="shared" si="0"/>
        <v>1.2307827501306225E-4</v>
      </c>
      <c r="F11" s="44">
        <f>26445-0.4</f>
        <v>26444.6</v>
      </c>
      <c r="G11" s="39">
        <f t="shared" si="1"/>
        <v>5.7659536190367895E-5</v>
      </c>
      <c r="H11" s="20">
        <f t="shared" si="2"/>
        <v>-0.5257934942438045</v>
      </c>
      <c r="I11" s="21">
        <f t="shared" si="3"/>
        <v>-0.53152141444744394</v>
      </c>
    </row>
    <row r="12" spans="2:9" x14ac:dyDescent="0.25">
      <c r="B12" s="62" t="s">
        <v>32</v>
      </c>
      <c r="C12" s="66" t="s">
        <v>7</v>
      </c>
      <c r="D12" s="44">
        <v>3996783</v>
      </c>
      <c r="E12" s="39">
        <f t="shared" si="0"/>
        <v>8.8210945242895664E-3</v>
      </c>
      <c r="F12" s="44">
        <f>5092558-0.4</f>
        <v>5092557.5999999996</v>
      </c>
      <c r="G12" s="39">
        <f t="shared" si="1"/>
        <v>1.110376066337676E-2</v>
      </c>
      <c r="H12" s="20">
        <f t="shared" si="2"/>
        <v>0.27416414651483445</v>
      </c>
      <c r="I12" s="21">
        <f t="shared" si="3"/>
        <v>0.25877357200987883</v>
      </c>
    </row>
    <row r="13" spans="2:9" x14ac:dyDescent="0.25">
      <c r="B13" s="62" t="s">
        <v>33</v>
      </c>
      <c r="C13" s="66" t="s">
        <v>34</v>
      </c>
      <c r="D13" s="44">
        <v>26171664</v>
      </c>
      <c r="E13" s="39">
        <f t="shared" si="0"/>
        <v>5.776213569812181E-2</v>
      </c>
      <c r="F13" s="44">
        <f>26958591-0.4</f>
        <v>26958590.600000001</v>
      </c>
      <c r="G13" s="39">
        <f t="shared" si="1"/>
        <v>5.8780236053561481E-2</v>
      </c>
      <c r="H13" s="20">
        <f t="shared" si="2"/>
        <v>3.0067885633867281E-2</v>
      </c>
      <c r="I13" s="21">
        <f t="shared" si="3"/>
        <v>1.7625739476817445E-2</v>
      </c>
    </row>
    <row r="14" spans="2:9" x14ac:dyDescent="0.25">
      <c r="B14" s="62" t="s">
        <v>35</v>
      </c>
      <c r="C14" s="66" t="s">
        <v>36</v>
      </c>
      <c r="D14" s="44">
        <v>24041300</v>
      </c>
      <c r="E14" s="39">
        <f t="shared" si="0"/>
        <v>5.3060318708021616E-2</v>
      </c>
      <c r="F14" s="44">
        <v>22465990</v>
      </c>
      <c r="G14" s="39">
        <f t="shared" si="1"/>
        <v>4.8984615515358272E-2</v>
      </c>
      <c r="H14" s="20">
        <f t="shared" si="2"/>
        <v>-6.5525158789250165E-2</v>
      </c>
      <c r="I14" s="21">
        <f t="shared" si="3"/>
        <v>-7.6812640630580728E-2</v>
      </c>
    </row>
    <row r="15" spans="2:9" x14ac:dyDescent="0.25">
      <c r="B15" s="62" t="s">
        <v>37</v>
      </c>
      <c r="C15" s="66" t="s">
        <v>38</v>
      </c>
      <c r="D15" s="44">
        <v>222824888</v>
      </c>
      <c r="E15" s="39">
        <f t="shared" si="0"/>
        <v>0.49178536823546237</v>
      </c>
      <c r="F15" s="44">
        <v>226291255</v>
      </c>
      <c r="G15" s="39">
        <f t="shared" si="1"/>
        <v>0.49340314496102305</v>
      </c>
      <c r="H15" s="20">
        <f t="shared" si="2"/>
        <v>1.5556462436099148E-2</v>
      </c>
      <c r="I15" s="21">
        <f t="shared" si="3"/>
        <v>3.2895991423358196E-3</v>
      </c>
    </row>
    <row r="16" spans="2:9" x14ac:dyDescent="0.25">
      <c r="B16" s="62" t="s">
        <v>39</v>
      </c>
      <c r="C16" s="66" t="s">
        <v>40</v>
      </c>
      <c r="D16" s="47">
        <v>444644</v>
      </c>
      <c r="E16" s="39">
        <f t="shared" si="0"/>
        <v>9.8135093990797347E-4</v>
      </c>
      <c r="F16" s="47">
        <v>496187</v>
      </c>
      <c r="G16" s="39">
        <f t="shared" si="1"/>
        <v>1.0818810752928794E-3</v>
      </c>
      <c r="H16" s="20">
        <f t="shared" si="2"/>
        <v>0.11591970205377786</v>
      </c>
      <c r="I16" s="21">
        <f t="shared" si="3"/>
        <v>0.10244055545953129</v>
      </c>
    </row>
    <row r="17" spans="2:9" x14ac:dyDescent="0.25">
      <c r="B17" s="62" t="s">
        <v>41</v>
      </c>
      <c r="C17" s="66" t="s">
        <v>42</v>
      </c>
      <c r="D17" s="44">
        <v>18612</v>
      </c>
      <c r="E17" s="39">
        <f t="shared" si="0"/>
        <v>4.1077589472852895E-5</v>
      </c>
      <c r="F17" s="44">
        <v>16896</v>
      </c>
      <c r="G17" s="39">
        <f t="shared" si="1"/>
        <v>3.6839866115292195E-5</v>
      </c>
      <c r="H17" s="20">
        <f t="shared" si="2"/>
        <v>-9.2198581560283682E-2</v>
      </c>
      <c r="I17" s="21">
        <f t="shared" si="3"/>
        <v>-0.10316387626302415</v>
      </c>
    </row>
    <row r="18" spans="2:9" x14ac:dyDescent="0.25">
      <c r="B18" s="62" t="s">
        <v>43</v>
      </c>
      <c r="C18" s="66" t="s">
        <v>44</v>
      </c>
      <c r="D18" s="44">
        <v>3251026</v>
      </c>
      <c r="E18" s="39">
        <f t="shared" si="0"/>
        <v>7.1751725442494663E-3</v>
      </c>
      <c r="F18" s="44">
        <v>4000531</v>
      </c>
      <c r="G18" s="39">
        <f t="shared" si="1"/>
        <v>8.7227169998861272E-3</v>
      </c>
      <c r="H18" s="20">
        <f t="shared" si="2"/>
        <v>0.23054414206468973</v>
      </c>
      <c r="I18" s="21">
        <f t="shared" si="3"/>
        <v>0.21568045173728101</v>
      </c>
    </row>
    <row r="19" spans="2:9" x14ac:dyDescent="0.25">
      <c r="B19" s="62" t="s">
        <v>45</v>
      </c>
      <c r="C19" s="66" t="s">
        <v>8</v>
      </c>
      <c r="D19" s="44">
        <v>597438</v>
      </c>
      <c r="E19" s="39">
        <f t="shared" si="0"/>
        <v>1.3185747313282984E-3</v>
      </c>
      <c r="F19" s="44">
        <v>278091</v>
      </c>
      <c r="G19" s="39">
        <f t="shared" si="1"/>
        <v>6.0634678076868626E-4</v>
      </c>
      <c r="H19" s="20">
        <f t="shared" si="2"/>
        <v>-0.53452743213521736</v>
      </c>
      <c r="I19" s="21">
        <f t="shared" si="3"/>
        <v>-0.5401498554747306</v>
      </c>
    </row>
    <row r="20" spans="2:9" x14ac:dyDescent="0.25">
      <c r="B20" s="62" t="s">
        <v>46</v>
      </c>
      <c r="C20" s="66" t="s">
        <v>47</v>
      </c>
      <c r="D20" s="44">
        <v>94415</v>
      </c>
      <c r="E20" s="39">
        <f t="shared" si="0"/>
        <v>2.0837849828494553E-4</v>
      </c>
      <c r="F20" s="44">
        <v>99208</v>
      </c>
      <c r="G20" s="39">
        <f t="shared" si="1"/>
        <v>2.1631211159836106E-4</v>
      </c>
      <c r="H20" s="20">
        <f t="shared" si="2"/>
        <v>5.0765238574379069E-2</v>
      </c>
      <c r="I20" s="21">
        <f t="shared" si="3"/>
        <v>3.8073089971916232E-2</v>
      </c>
    </row>
    <row r="21" spans="2:9" x14ac:dyDescent="0.25">
      <c r="B21" s="62" t="s">
        <v>48</v>
      </c>
      <c r="C21" s="66" t="s">
        <v>9</v>
      </c>
      <c r="D21" s="44">
        <v>748266</v>
      </c>
      <c r="E21" s="39">
        <f t="shared" si="0"/>
        <v>1.6514594651028233E-3</v>
      </c>
      <c r="F21" s="44">
        <v>1525876</v>
      </c>
      <c r="G21" s="39">
        <f t="shared" si="1"/>
        <v>3.3270044713859847E-3</v>
      </c>
      <c r="H21" s="20">
        <f t="shared" si="2"/>
        <v>1.0392160007270141</v>
      </c>
      <c r="I21" s="21">
        <f t="shared" si="3"/>
        <v>1.0145843974310556</v>
      </c>
    </row>
    <row r="22" spans="2:9" x14ac:dyDescent="0.25">
      <c r="B22" s="62" t="s">
        <v>49</v>
      </c>
      <c r="C22" s="66" t="s">
        <v>50</v>
      </c>
      <c r="D22" s="48">
        <v>0</v>
      </c>
      <c r="E22" s="39">
        <f t="shared" si="0"/>
        <v>0</v>
      </c>
      <c r="F22" s="48">
        <v>0</v>
      </c>
      <c r="G22" s="39">
        <f t="shared" si="1"/>
        <v>0</v>
      </c>
      <c r="H22" s="22" t="s">
        <v>1</v>
      </c>
      <c r="I22" s="23" t="s">
        <v>1</v>
      </c>
    </row>
    <row r="23" spans="2:9" x14ac:dyDescent="0.25">
      <c r="B23" s="62" t="s">
        <v>51</v>
      </c>
      <c r="C23" s="66" t="s">
        <v>52</v>
      </c>
      <c r="D23" s="44">
        <v>11560</v>
      </c>
      <c r="E23" s="39">
        <f t="shared" si="0"/>
        <v>2.551348239341175E-5</v>
      </c>
      <c r="F23" s="44">
        <v>4537</v>
      </c>
      <c r="G23" s="39">
        <f t="shared" si="1"/>
        <v>9.8924285372325224E-6</v>
      </c>
      <c r="H23" s="20">
        <f t="shared" si="2"/>
        <v>-0.60752595155709344</v>
      </c>
      <c r="I23" s="21">
        <f t="shared" si="3"/>
        <v>-0.61226662888688965</v>
      </c>
    </row>
    <row r="24" spans="2:9" s="3" customFormat="1" x14ac:dyDescent="0.25">
      <c r="B24" s="63"/>
      <c r="C24" s="67" t="s">
        <v>18</v>
      </c>
      <c r="D24" s="24">
        <f>SUM(D6:D23)</f>
        <v>387155865</v>
      </c>
      <c r="E24" s="41">
        <f>SUM(E6:E23)</f>
        <v>0.85447182916813114</v>
      </c>
      <c r="F24" s="24">
        <f>SUM(F6:F23)</f>
        <v>389191485.79999995</v>
      </c>
      <c r="G24" s="41">
        <f>SUM(G6:G23)</f>
        <v>0.84858914714036704</v>
      </c>
      <c r="H24" s="31">
        <f t="shared" ref="H24:I29" si="4">(F24-D24)/D24</f>
        <v>5.2578844440338062E-3</v>
      </c>
      <c r="I24" s="32">
        <f t="shared" si="4"/>
        <v>-6.884582764409175E-3</v>
      </c>
    </row>
    <row r="25" spans="2:9" ht="15.75" customHeight="1" x14ac:dyDescent="0.25">
      <c r="B25" s="64">
        <v>19</v>
      </c>
      <c r="C25" s="65" t="s">
        <v>10</v>
      </c>
      <c r="D25" s="44">
        <v>65937908</v>
      </c>
      <c r="E25" s="39">
        <f t="shared" si="0"/>
        <v>0.14552817083186884</v>
      </c>
      <c r="F25" s="44">
        <f>68754531+0.4</f>
        <v>68754531.400000006</v>
      </c>
      <c r="G25" s="39">
        <f t="shared" si="1"/>
        <v>0.14991167919008366</v>
      </c>
      <c r="H25" s="20">
        <f t="shared" si="4"/>
        <v>4.2716299097629938E-2</v>
      </c>
      <c r="I25" s="21">
        <f t="shared" si="4"/>
        <v>3.0121373292592048E-2</v>
      </c>
    </row>
    <row r="26" spans="2:9" x14ac:dyDescent="0.25">
      <c r="B26" s="64"/>
      <c r="C26" s="65" t="s">
        <v>53</v>
      </c>
      <c r="D26" s="18">
        <v>0</v>
      </c>
      <c r="E26" s="39">
        <f t="shared" si="0"/>
        <v>0</v>
      </c>
      <c r="F26" s="44">
        <f>687571+0.4</f>
        <v>687571.4</v>
      </c>
      <c r="G26" s="39">
        <f t="shared" si="1"/>
        <v>1.4991736695492434E-3</v>
      </c>
      <c r="H26" s="22" t="s">
        <v>1</v>
      </c>
      <c r="I26" s="23" t="s">
        <v>1</v>
      </c>
    </row>
    <row r="27" spans="2:9" x14ac:dyDescent="0.25">
      <c r="B27" s="56"/>
      <c r="C27" s="61" t="s">
        <v>12</v>
      </c>
      <c r="D27" s="18">
        <v>0</v>
      </c>
      <c r="E27" s="39">
        <f t="shared" si="0"/>
        <v>0</v>
      </c>
      <c r="F27" s="40">
        <v>0</v>
      </c>
      <c r="G27" s="39">
        <f t="shared" si="1"/>
        <v>0</v>
      </c>
      <c r="H27" s="22" t="s">
        <v>1</v>
      </c>
      <c r="I27" s="23" t="s">
        <v>1</v>
      </c>
    </row>
    <row r="28" spans="2:9" s="3" customFormat="1" x14ac:dyDescent="0.25">
      <c r="B28" s="57"/>
      <c r="C28" s="58" t="s">
        <v>19</v>
      </c>
      <c r="D28" s="42">
        <f>SUM(D25:D26)</f>
        <v>65937908</v>
      </c>
      <c r="E28" s="41">
        <f>SUM(E25:E26)</f>
        <v>0.14552817083186884</v>
      </c>
      <c r="F28" s="42">
        <f>SUM(F25:F27)</f>
        <v>69442102.800000012</v>
      </c>
      <c r="G28" s="41">
        <f>SUM(G25:G26)</f>
        <v>0.15141085285963291</v>
      </c>
      <c r="H28" s="31">
        <f t="shared" si="4"/>
        <v>5.3143857703220006E-2</v>
      </c>
      <c r="I28" s="32">
        <f t="shared" si="4"/>
        <v>4.0422977861519549E-2</v>
      </c>
    </row>
    <row r="29" spans="2:9" s="3" customFormat="1" ht="16.5" thickBot="1" x14ac:dyDescent="0.3">
      <c r="B29" s="60"/>
      <c r="C29" s="59" t="s">
        <v>20</v>
      </c>
      <c r="D29" s="33">
        <f>D24+D28</f>
        <v>453093773</v>
      </c>
      <c r="E29" s="43">
        <f>E24+E28</f>
        <v>1</v>
      </c>
      <c r="F29" s="33">
        <f>F24+F28</f>
        <v>458633588.59999996</v>
      </c>
      <c r="G29" s="43">
        <f>G24+G28</f>
        <v>1</v>
      </c>
      <c r="H29" s="35">
        <f>(F29-D29)/D29</f>
        <v>1.2226642540946958E-2</v>
      </c>
      <c r="I29" s="36">
        <f t="shared" si="4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"/>
      <c r="C31" s="5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D4:D5"/>
    <mergeCell ref="F4:F5"/>
    <mergeCell ref="B4:B5"/>
    <mergeCell ref="C4:C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ignoredErrors>
    <ignoredError sqref="E24 G24 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2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0.7109375" style="1" customWidth="1"/>
    <col min="8" max="8" width="15.7109375" style="1" customWidth="1"/>
    <col min="9" max="9" width="12.7109375" style="1" customWidth="1"/>
    <col min="10" max="16384" width="10.28515625" style="1"/>
  </cols>
  <sheetData>
    <row r="2" spans="2:9" x14ac:dyDescent="0.25">
      <c r="B2" s="92" t="s">
        <v>16</v>
      </c>
      <c r="C2" s="93"/>
      <c r="D2" s="93"/>
      <c r="E2" s="93"/>
      <c r="F2" s="93"/>
      <c r="G2" s="93"/>
      <c r="H2" s="93"/>
      <c r="I2" s="94"/>
    </row>
    <row r="3" spans="2:9" ht="16.5" thickBot="1" x14ac:dyDescent="0.3">
      <c r="B3" s="2"/>
      <c r="C3" s="3"/>
    </row>
    <row r="4" spans="2:9" x14ac:dyDescent="0.25">
      <c r="B4" s="103"/>
      <c r="C4" s="95" t="s">
        <v>2</v>
      </c>
      <c r="D4" s="101" t="s">
        <v>13</v>
      </c>
      <c r="E4" s="95" t="s">
        <v>3</v>
      </c>
      <c r="F4" s="101" t="s">
        <v>14</v>
      </c>
      <c r="G4" s="95" t="s">
        <v>3</v>
      </c>
      <c r="H4" s="97" t="s">
        <v>4</v>
      </c>
      <c r="I4" s="99" t="s">
        <v>5</v>
      </c>
    </row>
    <row r="5" spans="2:9" x14ac:dyDescent="0.25">
      <c r="B5" s="104"/>
      <c r="C5" s="105"/>
      <c r="D5" s="102"/>
      <c r="E5" s="96" t="s">
        <v>0</v>
      </c>
      <c r="F5" s="102"/>
      <c r="G5" s="96" t="s">
        <v>0</v>
      </c>
      <c r="H5" s="98"/>
      <c r="I5" s="100"/>
    </row>
    <row r="6" spans="2:9" x14ac:dyDescent="0.25">
      <c r="B6" s="76" t="s">
        <v>21</v>
      </c>
      <c r="C6" s="79" t="s">
        <v>22</v>
      </c>
      <c r="D6" s="44">
        <v>27568043</v>
      </c>
      <c r="E6" s="19">
        <f t="shared" ref="E6:E23" si="0">D6/$D$29</f>
        <v>8.211317851909733E-2</v>
      </c>
      <c r="F6" s="44">
        <v>26203191</v>
      </c>
      <c r="G6" s="19">
        <f>F6/$F$29</f>
        <v>7.7374695910921082E-2</v>
      </c>
      <c r="H6" s="20">
        <f>(F6-D6)/D6</f>
        <v>-4.9508483427713745E-2</v>
      </c>
      <c r="I6" s="21">
        <f>(G6-E6)/E6</f>
        <v>-5.7706724957361177E-2</v>
      </c>
    </row>
    <row r="7" spans="2:9" x14ac:dyDescent="0.25">
      <c r="B7" s="76" t="s">
        <v>23</v>
      </c>
      <c r="C7" s="79" t="s">
        <v>6</v>
      </c>
      <c r="D7" s="44">
        <v>8500136</v>
      </c>
      <c r="E7" s="19">
        <f t="shared" si="0"/>
        <v>2.5318198495432046E-2</v>
      </c>
      <c r="F7" s="44">
        <v>7745711</v>
      </c>
      <c r="G7" s="19">
        <f t="shared" ref="G7:G23" si="1">F7/$F$29</f>
        <v>2.2872101082607704E-2</v>
      </c>
      <c r="H7" s="20">
        <f t="shared" ref="H7:H23" si="2">(F7-D7)/D7</f>
        <v>-8.8754462281544669E-2</v>
      </c>
      <c r="I7" s="21">
        <f t="shared" ref="I7:I23" si="3">(G7-E7)/E7</f>
        <v>-9.661419683022357E-2</v>
      </c>
    </row>
    <row r="8" spans="2:9" x14ac:dyDescent="0.25">
      <c r="B8" s="76" t="s">
        <v>24</v>
      </c>
      <c r="C8" s="80" t="s">
        <v>25</v>
      </c>
      <c r="D8" s="49">
        <v>51960135</v>
      </c>
      <c r="E8" s="19">
        <f t="shared" si="0"/>
        <v>0.15476658394400347</v>
      </c>
      <c r="F8" s="49">
        <v>51903016</v>
      </c>
      <c r="G8" s="19">
        <f t="shared" si="1"/>
        <v>0.15326301593800815</v>
      </c>
      <c r="H8" s="20">
        <f t="shared" si="2"/>
        <v>-1.0992850576696923E-3</v>
      </c>
      <c r="I8" s="21">
        <f t="shared" si="3"/>
        <v>-9.7150687679411225E-3</v>
      </c>
    </row>
    <row r="9" spans="2:9" x14ac:dyDescent="0.25">
      <c r="B9" s="76" t="s">
        <v>26</v>
      </c>
      <c r="C9" s="80" t="s">
        <v>27</v>
      </c>
      <c r="D9" s="50">
        <v>0</v>
      </c>
      <c r="E9" s="19">
        <f t="shared" si="0"/>
        <v>0</v>
      </c>
      <c r="F9" s="50">
        <v>0</v>
      </c>
      <c r="G9" s="19">
        <f t="shared" si="1"/>
        <v>0</v>
      </c>
      <c r="H9" s="22" t="s">
        <v>1</v>
      </c>
      <c r="I9" s="23" t="s">
        <v>1</v>
      </c>
    </row>
    <row r="10" spans="2:9" x14ac:dyDescent="0.25">
      <c r="B10" s="76" t="s">
        <v>28</v>
      </c>
      <c r="C10" s="80" t="s">
        <v>29</v>
      </c>
      <c r="D10" s="49">
        <v>380065</v>
      </c>
      <c r="E10" s="19">
        <f t="shared" si="0"/>
        <v>1.1320479003119927E-3</v>
      </c>
      <c r="F10" s="49">
        <v>371334</v>
      </c>
      <c r="G10" s="19">
        <f t="shared" si="1"/>
        <v>1.0965021524052536E-3</v>
      </c>
      <c r="H10" s="20">
        <f t="shared" si="2"/>
        <v>-2.297238630234302E-2</v>
      </c>
      <c r="I10" s="21">
        <f t="shared" si="3"/>
        <v>-3.1399508710667295E-2</v>
      </c>
    </row>
    <row r="11" spans="2:9" x14ac:dyDescent="0.25">
      <c r="B11" s="76" t="s">
        <v>30</v>
      </c>
      <c r="C11" s="80" t="s">
        <v>31</v>
      </c>
      <c r="D11" s="44">
        <v>53108</v>
      </c>
      <c r="E11" s="19">
        <f t="shared" si="0"/>
        <v>1.5818557323028773E-4</v>
      </c>
      <c r="F11" s="44">
        <v>24810</v>
      </c>
      <c r="G11" s="19">
        <f t="shared" si="1"/>
        <v>7.3260779786322671E-5</v>
      </c>
      <c r="H11" s="20">
        <f t="shared" si="2"/>
        <v>-0.53283874369209916</v>
      </c>
      <c r="I11" s="21">
        <f t="shared" si="3"/>
        <v>-0.53686813348225448</v>
      </c>
    </row>
    <row r="12" spans="2:9" x14ac:dyDescent="0.25">
      <c r="B12" s="76" t="s">
        <v>32</v>
      </c>
      <c r="C12" s="80" t="s">
        <v>7</v>
      </c>
      <c r="D12" s="44">
        <v>3642871</v>
      </c>
      <c r="E12" s="19">
        <f t="shared" si="0"/>
        <v>1.0850524164701955E-2</v>
      </c>
      <c r="F12" s="44">
        <v>4654403</v>
      </c>
      <c r="G12" s="19">
        <f t="shared" si="1"/>
        <v>1.3743861072946376E-2</v>
      </c>
      <c r="H12" s="20">
        <f t="shared" si="2"/>
        <v>0.27767439472877298</v>
      </c>
      <c r="I12" s="21">
        <f t="shared" si="3"/>
        <v>0.26665411406176942</v>
      </c>
    </row>
    <row r="13" spans="2:9" x14ac:dyDescent="0.25">
      <c r="B13" s="76" t="s">
        <v>33</v>
      </c>
      <c r="C13" s="80" t="s">
        <v>34</v>
      </c>
      <c r="D13" s="44">
        <v>20400345</v>
      </c>
      <c r="E13" s="19">
        <f t="shared" si="0"/>
        <v>6.0763731790326014E-2</v>
      </c>
      <c r="F13" s="44">
        <v>21272031</v>
      </c>
      <c r="G13" s="19">
        <f t="shared" si="1"/>
        <v>6.281360655779239E-2</v>
      </c>
      <c r="H13" s="20">
        <f t="shared" si="2"/>
        <v>4.2728983259841931E-2</v>
      </c>
      <c r="I13" s="21">
        <f t="shared" si="3"/>
        <v>3.3735169106133285E-2</v>
      </c>
    </row>
    <row r="14" spans="2:9" x14ac:dyDescent="0.25">
      <c r="B14" s="76" t="s">
        <v>35</v>
      </c>
      <c r="C14" s="80" t="s">
        <v>36</v>
      </c>
      <c r="D14" s="44">
        <v>19459398</v>
      </c>
      <c r="E14" s="19">
        <f t="shared" si="0"/>
        <v>5.7961060995449169E-2</v>
      </c>
      <c r="F14" s="44">
        <v>18066424</v>
      </c>
      <c r="G14" s="19">
        <f t="shared" si="1"/>
        <v>5.3347856114080397E-2</v>
      </c>
      <c r="H14" s="20">
        <f t="shared" si="2"/>
        <v>-7.1583612196019636E-2</v>
      </c>
      <c r="I14" s="21">
        <f t="shared" si="3"/>
        <v>-7.95914498827235E-2</v>
      </c>
    </row>
    <row r="15" spans="2:9" x14ac:dyDescent="0.25">
      <c r="B15" s="76" t="s">
        <v>37</v>
      </c>
      <c r="C15" s="80" t="s">
        <v>38</v>
      </c>
      <c r="D15" s="44">
        <v>140126930</v>
      </c>
      <c r="E15" s="19">
        <f t="shared" si="0"/>
        <v>0.41737701941422012</v>
      </c>
      <c r="F15" s="44">
        <v>140762012</v>
      </c>
      <c r="G15" s="19">
        <f t="shared" si="1"/>
        <v>0.41565234838418819</v>
      </c>
      <c r="H15" s="20">
        <f t="shared" si="2"/>
        <v>4.5321909214738384E-3</v>
      </c>
      <c r="I15" s="21">
        <f t="shared" si="3"/>
        <v>-4.1321657633486188E-3</v>
      </c>
    </row>
    <row r="16" spans="2:9" x14ac:dyDescent="0.25">
      <c r="B16" s="76" t="s">
        <v>39</v>
      </c>
      <c r="C16" s="80" t="s">
        <v>40</v>
      </c>
      <c r="D16" s="44">
        <v>441296</v>
      </c>
      <c r="E16" s="19">
        <f t="shared" si="0"/>
        <v>1.3144283483511533E-3</v>
      </c>
      <c r="F16" s="44">
        <v>491193</v>
      </c>
      <c r="G16" s="19">
        <f>F16/$F$29</f>
        <v>1.4504305604829983E-3</v>
      </c>
      <c r="H16" s="20">
        <f t="shared" si="2"/>
        <v>0.11306923244262354</v>
      </c>
      <c r="I16" s="21">
        <f t="shared" si="3"/>
        <v>0.10346871497594295</v>
      </c>
    </row>
    <row r="17" spans="2:9" x14ac:dyDescent="0.25">
      <c r="B17" s="76" t="s">
        <v>41</v>
      </c>
      <c r="C17" s="80" t="s">
        <v>42</v>
      </c>
      <c r="D17" s="44">
        <v>18612</v>
      </c>
      <c r="E17" s="19">
        <f t="shared" si="0"/>
        <v>5.5437031877723041E-5</v>
      </c>
      <c r="F17" s="44">
        <v>16896</v>
      </c>
      <c r="G17" s="19">
        <f t="shared" si="1"/>
        <v>4.9891742654966055E-5</v>
      </c>
      <c r="H17" s="20">
        <f t="shared" si="2"/>
        <v>-9.2198581560283682E-2</v>
      </c>
      <c r="I17" s="21">
        <f t="shared" si="3"/>
        <v>-0.10002860966633603</v>
      </c>
    </row>
    <row r="18" spans="2:9" x14ac:dyDescent="0.25">
      <c r="B18" s="76" t="s">
        <v>43</v>
      </c>
      <c r="C18" s="80" t="s">
        <v>44</v>
      </c>
      <c r="D18" s="44">
        <v>3055038</v>
      </c>
      <c r="E18" s="19">
        <f t="shared" si="0"/>
        <v>9.0996259936414817E-3</v>
      </c>
      <c r="F18" s="44">
        <v>3784399</v>
      </c>
      <c r="G18" s="19">
        <f t="shared" si="1"/>
        <v>1.1174849728439327E-2</v>
      </c>
      <c r="H18" s="20">
        <f t="shared" si="2"/>
        <v>0.23874040191971427</v>
      </c>
      <c r="I18" s="21">
        <f t="shared" si="3"/>
        <v>0.2280559372712618</v>
      </c>
    </row>
    <row r="19" spans="2:9" x14ac:dyDescent="0.25">
      <c r="B19" s="76" t="s">
        <v>45</v>
      </c>
      <c r="C19" s="80" t="s">
        <v>8</v>
      </c>
      <c r="D19" s="44">
        <v>358365</v>
      </c>
      <c r="E19" s="19">
        <f t="shared" si="0"/>
        <v>1.0674130630163453E-3</v>
      </c>
      <c r="F19" s="44">
        <v>272202</v>
      </c>
      <c r="G19" s="19">
        <f t="shared" si="1"/>
        <v>8.0377794354681998E-4</v>
      </c>
      <c r="H19" s="20">
        <f t="shared" si="2"/>
        <v>-0.24043363609727511</v>
      </c>
      <c r="I19" s="21">
        <f t="shared" si="3"/>
        <v>-0.24698509752591277</v>
      </c>
    </row>
    <row r="20" spans="2:9" x14ac:dyDescent="0.25">
      <c r="B20" s="76" t="s">
        <v>46</v>
      </c>
      <c r="C20" s="80" t="s">
        <v>47</v>
      </c>
      <c r="D20" s="44">
        <v>94415</v>
      </c>
      <c r="E20" s="19">
        <f t="shared" si="0"/>
        <v>2.8122111351467982E-4</v>
      </c>
      <c r="F20" s="44">
        <v>99208</v>
      </c>
      <c r="G20" s="19">
        <f t="shared" si="1"/>
        <v>2.9294862720844416E-4</v>
      </c>
      <c r="H20" s="20">
        <f t="shared" si="2"/>
        <v>5.0765238574379069E-2</v>
      </c>
      <c r="I20" s="21">
        <f t="shared" si="3"/>
        <v>4.1702109586278138E-2</v>
      </c>
    </row>
    <row r="21" spans="2:9" x14ac:dyDescent="0.25">
      <c r="B21" s="76" t="s">
        <v>48</v>
      </c>
      <c r="C21" s="80" t="s">
        <v>9</v>
      </c>
      <c r="D21" s="44">
        <v>728498</v>
      </c>
      <c r="E21" s="19">
        <f t="shared" si="0"/>
        <v>2.169877866368874E-3</v>
      </c>
      <c r="F21" s="44">
        <v>1472868</v>
      </c>
      <c r="G21" s="19">
        <f t="shared" si="1"/>
        <v>4.3491921887271866E-3</v>
      </c>
      <c r="H21" s="20">
        <f t="shared" si="2"/>
        <v>1.021787293856675</v>
      </c>
      <c r="I21" s="21">
        <f t="shared" si="3"/>
        <v>1.0043488419950704</v>
      </c>
    </row>
    <row r="22" spans="2:9" x14ac:dyDescent="0.25">
      <c r="B22" s="76" t="s">
        <v>49</v>
      </c>
      <c r="C22" s="80" t="s">
        <v>50</v>
      </c>
      <c r="D22" s="48">
        <v>0</v>
      </c>
      <c r="E22" s="19">
        <f t="shared" si="0"/>
        <v>0</v>
      </c>
      <c r="F22" s="48">
        <v>0</v>
      </c>
      <c r="G22" s="19">
        <f t="shared" si="1"/>
        <v>0</v>
      </c>
      <c r="H22" s="22" t="s">
        <v>1</v>
      </c>
      <c r="I22" s="23" t="s">
        <v>1</v>
      </c>
    </row>
    <row r="23" spans="2:9" x14ac:dyDescent="0.25">
      <c r="B23" s="76" t="s">
        <v>51</v>
      </c>
      <c r="C23" s="80" t="s">
        <v>52</v>
      </c>
      <c r="D23" s="44">
        <v>400</v>
      </c>
      <c r="E23" s="19">
        <f t="shared" si="0"/>
        <v>1.1914255722699987E-6</v>
      </c>
      <c r="F23" s="44">
        <v>1177</v>
      </c>
      <c r="G23" s="19">
        <f t="shared" si="1"/>
        <v>3.4755315521363072E-6</v>
      </c>
      <c r="H23" s="20">
        <f t="shared" si="2"/>
        <v>1.9424999999999999</v>
      </c>
      <c r="I23" s="21">
        <f t="shared" si="3"/>
        <v>1.9171201567500757</v>
      </c>
    </row>
    <row r="24" spans="2:9" s="3" customFormat="1" x14ac:dyDescent="0.25">
      <c r="B24" s="77"/>
      <c r="C24" s="81" t="s">
        <v>18</v>
      </c>
      <c r="D24" s="24">
        <f>SUM(D6:D23)</f>
        <v>276787655</v>
      </c>
      <c r="E24" s="25">
        <f>SUM(E6:E23)</f>
        <v>0.82442972563911499</v>
      </c>
      <c r="F24" s="24">
        <f>SUM(F6:F23)</f>
        <v>277140875</v>
      </c>
      <c r="G24" s="25">
        <f>SUM(G6:G23)</f>
        <v>0.81836181431534771</v>
      </c>
      <c r="H24" s="26">
        <f>(F24-D24)/D24</f>
        <v>1.2761407296145487E-3</v>
      </c>
      <c r="I24" s="27">
        <f>(G24-E24)/E24</f>
        <v>-7.360131658357299E-3</v>
      </c>
    </row>
    <row r="25" spans="2:9" s="3" customFormat="1" x14ac:dyDescent="0.25">
      <c r="B25" s="78">
        <v>19</v>
      </c>
      <c r="C25" s="79" t="s">
        <v>10</v>
      </c>
      <c r="D25" s="51">
        <v>58944605</v>
      </c>
      <c r="E25" s="19">
        <f t="shared" ref="E25:E27" si="4">D25/$D$29</f>
        <v>0.17557027436088507</v>
      </c>
      <c r="F25" s="51">
        <v>61512359</v>
      </c>
      <c r="G25" s="19">
        <f>F25/$F$29</f>
        <v>0.18163818568465229</v>
      </c>
      <c r="H25" s="20">
        <f>(F25-D25)/D25</f>
        <v>4.3562154670474085E-2</v>
      </c>
      <c r="I25" s="21">
        <f>(G25-E25)/E25</f>
        <v>3.4561154192278655E-2</v>
      </c>
    </row>
    <row r="26" spans="2:9" s="3" customFormat="1" x14ac:dyDescent="0.25">
      <c r="B26" s="78"/>
      <c r="C26" s="79" t="s">
        <v>53</v>
      </c>
      <c r="D26" s="18">
        <v>0</v>
      </c>
      <c r="E26" s="39">
        <f t="shared" si="4"/>
        <v>0</v>
      </c>
      <c r="F26" s="28">
        <v>0</v>
      </c>
      <c r="G26" s="19">
        <f t="shared" ref="G26:G27" si="5">F26/$F$29</f>
        <v>0</v>
      </c>
      <c r="H26" s="22" t="s">
        <v>1</v>
      </c>
      <c r="I26" s="23" t="s">
        <v>1</v>
      </c>
    </row>
    <row r="27" spans="2:9" s="3" customFormat="1" x14ac:dyDescent="0.25">
      <c r="B27" s="70"/>
      <c r="C27" s="75" t="s">
        <v>12</v>
      </c>
      <c r="D27" s="18">
        <v>0</v>
      </c>
      <c r="E27" s="39">
        <f t="shared" si="4"/>
        <v>0</v>
      </c>
      <c r="F27" s="28">
        <v>0</v>
      </c>
      <c r="G27" s="19">
        <f t="shared" si="5"/>
        <v>0</v>
      </c>
      <c r="H27" s="22" t="s">
        <v>1</v>
      </c>
      <c r="I27" s="23" t="s">
        <v>1</v>
      </c>
    </row>
    <row r="28" spans="2:9" s="17" customFormat="1" x14ac:dyDescent="0.25">
      <c r="B28" s="82"/>
      <c r="C28" s="83" t="s">
        <v>19</v>
      </c>
      <c r="D28" s="29">
        <f>D25+D26+D27</f>
        <v>58944605</v>
      </c>
      <c r="E28" s="30">
        <f>E25+E26+E27</f>
        <v>0.17557027436088507</v>
      </c>
      <c r="F28" s="29">
        <f>F25+F26+F27</f>
        <v>61512359</v>
      </c>
      <c r="G28" s="30">
        <f>SUM(G25:G27)</f>
        <v>0.18163818568465229</v>
      </c>
      <c r="H28" s="31">
        <f t="shared" ref="H28" si="6">(F28-D28)/D28</f>
        <v>4.3562154670474085E-2</v>
      </c>
      <c r="I28" s="32">
        <f t="shared" ref="I28" si="7">(G28-E28)/E28</f>
        <v>3.4561154192278655E-2</v>
      </c>
    </row>
    <row r="29" spans="2:9" s="3" customFormat="1" ht="16.5" thickBot="1" x14ac:dyDescent="0.3">
      <c r="B29" s="85"/>
      <c r="C29" s="84" t="s">
        <v>20</v>
      </c>
      <c r="D29" s="33">
        <f>D24+D25</f>
        <v>335732260</v>
      </c>
      <c r="E29" s="34">
        <f>E24+E25</f>
        <v>1</v>
      </c>
      <c r="F29" s="33">
        <f>SUM(F24:F27)</f>
        <v>338653234</v>
      </c>
      <c r="G29" s="34">
        <f>G24+G28</f>
        <v>1</v>
      </c>
      <c r="H29" s="35">
        <f t="shared" ref="H29" si="8">(F29-D29)/D29</f>
        <v>8.7003077988394677E-3</v>
      </c>
      <c r="I29" s="36">
        <f t="shared" ref="I29" si="9">(G29-E29)/E29</f>
        <v>0</v>
      </c>
    </row>
    <row r="30" spans="2:9" x14ac:dyDescent="0.25">
      <c r="B30" s="10"/>
      <c r="C30" s="11"/>
      <c r="D30" s="6"/>
      <c r="E30" s="12"/>
      <c r="F30" s="6"/>
      <c r="G30" s="12"/>
      <c r="H30" s="13"/>
    </row>
    <row r="31" spans="2:9" x14ac:dyDescent="0.25">
      <c r="B31" s="10"/>
      <c r="C31" s="11"/>
      <c r="D31" s="6"/>
      <c r="E31" s="12"/>
      <c r="F31" s="6"/>
      <c r="G31" s="12"/>
      <c r="H31" s="13"/>
    </row>
    <row r="32" spans="2:9" x14ac:dyDescent="0.25">
      <c r="F32" s="9"/>
    </row>
  </sheetData>
  <mergeCells count="9">
    <mergeCell ref="B2:I2"/>
    <mergeCell ref="H4:H5"/>
    <mergeCell ref="I4:I5"/>
    <mergeCell ref="E4:E5"/>
    <mergeCell ref="G4:G5"/>
    <mergeCell ref="D4:D5"/>
    <mergeCell ref="F4:F5"/>
    <mergeCell ref="B4:B5"/>
    <mergeCell ref="C4:C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ignoredErrors>
    <ignoredError sqref="G24 E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2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0.7109375" style="1" customWidth="1"/>
    <col min="8" max="8" width="15.7109375" style="1" customWidth="1"/>
    <col min="9" max="9" width="12.7109375" style="1" customWidth="1"/>
    <col min="10" max="16384" width="10.28515625" style="1"/>
  </cols>
  <sheetData>
    <row r="2" spans="2:9" x14ac:dyDescent="0.25">
      <c r="B2" s="92" t="s">
        <v>15</v>
      </c>
      <c r="C2" s="93"/>
      <c r="D2" s="93"/>
      <c r="E2" s="93"/>
      <c r="F2" s="93"/>
      <c r="G2" s="93"/>
      <c r="H2" s="93"/>
      <c r="I2" s="94"/>
    </row>
    <row r="3" spans="2:9" ht="16.5" thickBot="1" x14ac:dyDescent="0.3">
      <c r="B3" s="2"/>
      <c r="C3" s="3"/>
    </row>
    <row r="4" spans="2:9" x14ac:dyDescent="0.25">
      <c r="B4" s="106"/>
      <c r="C4" s="108" t="s">
        <v>2</v>
      </c>
      <c r="D4" s="101" t="s">
        <v>13</v>
      </c>
      <c r="E4" s="95" t="s">
        <v>3</v>
      </c>
      <c r="F4" s="101" t="s">
        <v>14</v>
      </c>
      <c r="G4" s="95" t="s">
        <v>3</v>
      </c>
      <c r="H4" s="97" t="s">
        <v>11</v>
      </c>
      <c r="I4" s="99" t="s">
        <v>5</v>
      </c>
    </row>
    <row r="5" spans="2:9" x14ac:dyDescent="0.25">
      <c r="B5" s="107"/>
      <c r="C5" s="109"/>
      <c r="D5" s="102"/>
      <c r="E5" s="96" t="s">
        <v>0</v>
      </c>
      <c r="F5" s="102"/>
      <c r="G5" s="96" t="s">
        <v>0</v>
      </c>
      <c r="H5" s="98"/>
      <c r="I5" s="100"/>
    </row>
    <row r="6" spans="2:9" x14ac:dyDescent="0.25">
      <c r="B6" s="86" t="s">
        <v>21</v>
      </c>
      <c r="C6" s="89" t="s">
        <v>22</v>
      </c>
      <c r="D6" s="52">
        <v>7287487</v>
      </c>
      <c r="E6" s="19">
        <f t="shared" ref="E6:E23" si="0">D6/$D$28</f>
        <v>6.2094351152408883E-2</v>
      </c>
      <c r="F6" s="52">
        <v>6889835</v>
      </c>
      <c r="G6" s="19">
        <f t="shared" ref="G6:G23" si="1">F6/$F$28</f>
        <v>5.7424691131526713E-2</v>
      </c>
      <c r="H6" s="20">
        <f>(F6-D6)/D6</f>
        <v>-5.4566409518123325E-2</v>
      </c>
      <c r="I6" s="21">
        <f>(G6-E6)/E6</f>
        <v>-7.5202654254661869E-2</v>
      </c>
    </row>
    <row r="7" spans="2:9" x14ac:dyDescent="0.25">
      <c r="B7" s="86" t="s">
        <v>23</v>
      </c>
      <c r="C7" s="89" t="s">
        <v>6</v>
      </c>
      <c r="D7" s="52">
        <v>673958</v>
      </c>
      <c r="E7" s="19">
        <f t="shared" si="0"/>
        <v>5.742581045286967E-3</v>
      </c>
      <c r="F7" s="52">
        <v>662685</v>
      </c>
      <c r="G7" s="19">
        <f t="shared" si="1"/>
        <v>5.5232790687289E-3</v>
      </c>
      <c r="H7" s="20">
        <f>(F7-D7)/D7</f>
        <v>-1.6726561595826445E-2</v>
      </c>
      <c r="I7" s="21">
        <f t="shared" ref="I7:I28" si="2">(G7-E7)/E7</f>
        <v>-3.8188747329574349E-2</v>
      </c>
    </row>
    <row r="8" spans="2:9" x14ac:dyDescent="0.25">
      <c r="B8" s="86" t="s">
        <v>24</v>
      </c>
      <c r="C8" s="90" t="s">
        <v>25</v>
      </c>
      <c r="D8" s="53">
        <v>8529679</v>
      </c>
      <c r="E8" s="19">
        <f t="shared" si="0"/>
        <v>7.2678672777505865E-2</v>
      </c>
      <c r="F8" s="53">
        <v>8159199</v>
      </c>
      <c r="G8" s="19">
        <f t="shared" si="1"/>
        <v>6.8004456196071691E-2</v>
      </c>
      <c r="H8" s="20">
        <f>(F8-D8)/D8</f>
        <v>-4.3434225367683828E-2</v>
      </c>
      <c r="I8" s="21">
        <f t="shared" si="2"/>
        <v>-6.4313455416880549E-2</v>
      </c>
    </row>
    <row r="9" spans="2:9" x14ac:dyDescent="0.25">
      <c r="B9" s="86" t="s">
        <v>26</v>
      </c>
      <c r="C9" s="90" t="s">
        <v>27</v>
      </c>
      <c r="D9" s="54">
        <v>0</v>
      </c>
      <c r="E9" s="19">
        <f t="shared" si="0"/>
        <v>0</v>
      </c>
      <c r="F9" s="54">
        <v>353</v>
      </c>
      <c r="G9" s="19">
        <f t="shared" si="1"/>
        <v>2.9421482472989454E-6</v>
      </c>
      <c r="H9" s="22" t="s">
        <v>1</v>
      </c>
      <c r="I9" s="23" t="s">
        <v>1</v>
      </c>
    </row>
    <row r="10" spans="2:9" x14ac:dyDescent="0.25">
      <c r="B10" s="86" t="s">
        <v>28</v>
      </c>
      <c r="C10" s="90" t="s">
        <v>29</v>
      </c>
      <c r="D10" s="54">
        <v>0</v>
      </c>
      <c r="E10" s="19">
        <f t="shared" si="0"/>
        <v>0</v>
      </c>
      <c r="F10" s="54">
        <v>0</v>
      </c>
      <c r="G10" s="19">
        <f t="shared" si="1"/>
        <v>0</v>
      </c>
      <c r="H10" s="22" t="s">
        <v>1</v>
      </c>
      <c r="I10" s="23" t="s">
        <v>1</v>
      </c>
    </row>
    <row r="11" spans="2:9" x14ac:dyDescent="0.25">
      <c r="B11" s="86" t="s">
        <v>30</v>
      </c>
      <c r="C11" s="90" t="s">
        <v>31</v>
      </c>
      <c r="D11" s="52">
        <v>2658</v>
      </c>
      <c r="E11" s="19">
        <f t="shared" si="0"/>
        <v>2.2647969782052827E-5</v>
      </c>
      <c r="F11" s="52">
        <v>1635</v>
      </c>
      <c r="G11" s="19">
        <f t="shared" si="1"/>
        <v>1.3627230550520612E-5</v>
      </c>
      <c r="H11" s="20">
        <f t="shared" ref="H11:H16" si="3">(F11-D11)/D11</f>
        <v>-0.38487584650112866</v>
      </c>
      <c r="I11" s="21">
        <f t="shared" si="2"/>
        <v>-0.39830233430815581</v>
      </c>
    </row>
    <row r="12" spans="2:9" x14ac:dyDescent="0.25">
      <c r="B12" s="86" t="s">
        <v>32</v>
      </c>
      <c r="C12" s="90" t="s">
        <v>7</v>
      </c>
      <c r="D12" s="52">
        <v>353912</v>
      </c>
      <c r="E12" s="19">
        <f t="shared" si="0"/>
        <v>3.015571212003717E-3</v>
      </c>
      <c r="F12" s="52">
        <v>438155</v>
      </c>
      <c r="G12" s="19">
        <f t="shared" si="1"/>
        <v>3.6518894200999134E-3</v>
      </c>
      <c r="H12" s="20">
        <f t="shared" si="3"/>
        <v>0.2380337485024526</v>
      </c>
      <c r="I12" s="21">
        <f t="shared" si="2"/>
        <v>0.21101083786822278</v>
      </c>
    </row>
    <row r="13" spans="2:9" x14ac:dyDescent="0.25">
      <c r="B13" s="86" t="s">
        <v>33</v>
      </c>
      <c r="C13" s="90" t="s">
        <v>34</v>
      </c>
      <c r="D13" s="52">
        <v>5771319</v>
      </c>
      <c r="E13" s="19">
        <f t="shared" si="0"/>
        <v>4.9175567462222472E-2</v>
      </c>
      <c r="F13" s="52">
        <v>5686560</v>
      </c>
      <c r="G13" s="19">
        <f t="shared" si="1"/>
        <v>4.739575789563822E-2</v>
      </c>
      <c r="H13" s="20">
        <f t="shared" si="3"/>
        <v>-1.4686244167061291E-2</v>
      </c>
      <c r="I13" s="21">
        <f t="shared" si="2"/>
        <v>-3.6192964482850809E-2</v>
      </c>
    </row>
    <row r="14" spans="2:9" x14ac:dyDescent="0.25">
      <c r="B14" s="86" t="s">
        <v>35</v>
      </c>
      <c r="C14" s="90" t="s">
        <v>36</v>
      </c>
      <c r="D14" s="52">
        <v>4581902</v>
      </c>
      <c r="E14" s="19">
        <f t="shared" si="0"/>
        <v>3.9040924770627317E-2</v>
      </c>
      <c r="F14" s="52">
        <v>4399566</v>
      </c>
      <c r="G14" s="19">
        <f t="shared" si="1"/>
        <v>3.6669052112679977E-2</v>
      </c>
      <c r="H14" s="20">
        <f t="shared" si="3"/>
        <v>-3.9794827562876729E-2</v>
      </c>
      <c r="I14" s="21">
        <f t="shared" si="2"/>
        <v>-6.0753495770977044E-2</v>
      </c>
    </row>
    <row r="15" spans="2:9" x14ac:dyDescent="0.25">
      <c r="B15" s="86" t="s">
        <v>37</v>
      </c>
      <c r="C15" s="90" t="s">
        <v>38</v>
      </c>
      <c r="D15" s="52">
        <v>82697958</v>
      </c>
      <c r="E15" s="19">
        <f t="shared" si="0"/>
        <v>0.7046429096393807</v>
      </c>
      <c r="F15" s="52">
        <v>85529243</v>
      </c>
      <c r="G15" s="19">
        <f t="shared" si="1"/>
        <v>0.71286037502905264</v>
      </c>
      <c r="H15" s="20">
        <f t="shared" si="3"/>
        <v>3.4236455995684922E-2</v>
      </c>
      <c r="I15" s="21">
        <f t="shared" si="2"/>
        <v>1.1661886151494013E-2</v>
      </c>
    </row>
    <row r="16" spans="2:9" x14ac:dyDescent="0.25">
      <c r="B16" s="86" t="s">
        <v>39</v>
      </c>
      <c r="C16" s="90" t="s">
        <v>40</v>
      </c>
      <c r="D16" s="52">
        <v>3348</v>
      </c>
      <c r="E16" s="19">
        <f t="shared" si="0"/>
        <v>2.8527239590034938E-5</v>
      </c>
      <c r="F16" s="52">
        <v>4994</v>
      </c>
      <c r="G16" s="19">
        <f t="shared" si="1"/>
        <v>4.1623479736574879E-5</v>
      </c>
      <c r="H16" s="20">
        <f t="shared" si="3"/>
        <v>0.49163679808841099</v>
      </c>
      <c r="I16" s="21">
        <f t="shared" si="2"/>
        <v>0.45907842240420221</v>
      </c>
    </row>
    <row r="17" spans="2:9" x14ac:dyDescent="0.25">
      <c r="B17" s="86" t="s">
        <v>41</v>
      </c>
      <c r="C17" s="90" t="s">
        <v>42</v>
      </c>
      <c r="D17" s="55">
        <v>0</v>
      </c>
      <c r="E17" s="19">
        <f t="shared" si="0"/>
        <v>0</v>
      </c>
      <c r="F17" s="55">
        <v>0</v>
      </c>
      <c r="G17" s="19">
        <f t="shared" si="1"/>
        <v>0</v>
      </c>
      <c r="H17" s="22" t="s">
        <v>1</v>
      </c>
      <c r="I17" s="23" t="s">
        <v>1</v>
      </c>
    </row>
    <row r="18" spans="2:9" x14ac:dyDescent="0.25">
      <c r="B18" s="86" t="s">
        <v>43</v>
      </c>
      <c r="C18" s="90" t="s">
        <v>44</v>
      </c>
      <c r="D18" s="52">
        <v>195988</v>
      </c>
      <c r="E18" s="19">
        <f t="shared" si="0"/>
        <v>1.6699512045315911E-3</v>
      </c>
      <c r="F18" s="52">
        <v>216132</v>
      </c>
      <c r="G18" s="19">
        <f t="shared" si="1"/>
        <v>1.8013948583150586E-3</v>
      </c>
      <c r="H18" s="20">
        <f>(F18-D18)/D18</f>
        <v>0.10278180296752862</v>
      </c>
      <c r="I18" s="21">
        <f t="shared" si="2"/>
        <v>7.8711074567197545E-2</v>
      </c>
    </row>
    <row r="19" spans="2:9" x14ac:dyDescent="0.25">
      <c r="B19" s="86" t="s">
        <v>45</v>
      </c>
      <c r="C19" s="90" t="s">
        <v>8</v>
      </c>
      <c r="D19" s="52">
        <v>239073</v>
      </c>
      <c r="E19" s="19">
        <f t="shared" si="0"/>
        <v>2.0370647402952278E-3</v>
      </c>
      <c r="F19" s="52">
        <v>5889</v>
      </c>
      <c r="G19" s="19">
        <f t="shared" si="1"/>
        <v>4.9083034074627449E-5</v>
      </c>
      <c r="H19" s="20">
        <f>(F19-D19)/D19</f>
        <v>-0.97536735641414962</v>
      </c>
      <c r="I19" s="21">
        <f t="shared" si="2"/>
        <v>-0.97590502004982238</v>
      </c>
    </row>
    <row r="20" spans="2:9" x14ac:dyDescent="0.25">
      <c r="B20" s="86" t="s">
        <v>46</v>
      </c>
      <c r="C20" s="90" t="s">
        <v>47</v>
      </c>
      <c r="D20" s="55">
        <v>0</v>
      </c>
      <c r="E20" s="19">
        <f t="shared" si="0"/>
        <v>0</v>
      </c>
      <c r="F20" s="55">
        <v>0</v>
      </c>
      <c r="G20" s="19">
        <f t="shared" si="1"/>
        <v>0</v>
      </c>
      <c r="H20" s="22" t="s">
        <v>1</v>
      </c>
      <c r="I20" s="23" t="s">
        <v>1</v>
      </c>
    </row>
    <row r="21" spans="2:9" x14ac:dyDescent="0.25">
      <c r="B21" s="86" t="s">
        <v>48</v>
      </c>
      <c r="C21" s="90" t="s">
        <v>9</v>
      </c>
      <c r="D21" s="52">
        <v>19768</v>
      </c>
      <c r="E21" s="19">
        <f t="shared" si="0"/>
        <v>1.684368196582469E-4</v>
      </c>
      <c r="F21" s="52">
        <v>53008</v>
      </c>
      <c r="G21" s="19">
        <f t="shared" si="1"/>
        <v>4.4180564955473793E-4</v>
      </c>
      <c r="H21" s="20">
        <f>(F21-D21)/D21</f>
        <v>1.6815054633751518</v>
      </c>
      <c r="I21" s="21">
        <f t="shared" si="2"/>
        <v>1.6229754898670488</v>
      </c>
    </row>
    <row r="22" spans="2:9" x14ac:dyDescent="0.25">
      <c r="B22" s="86" t="s">
        <v>49</v>
      </c>
      <c r="C22" s="90" t="s">
        <v>50</v>
      </c>
      <c r="D22" s="55">
        <v>0</v>
      </c>
      <c r="E22" s="19">
        <f t="shared" si="0"/>
        <v>0</v>
      </c>
      <c r="F22" s="55">
        <v>0</v>
      </c>
      <c r="G22" s="19">
        <f t="shared" si="1"/>
        <v>0</v>
      </c>
      <c r="H22" s="22" t="s">
        <v>1</v>
      </c>
      <c r="I22" s="23" t="s">
        <v>1</v>
      </c>
    </row>
    <row r="23" spans="2:9" x14ac:dyDescent="0.25">
      <c r="B23" s="86" t="s">
        <v>51</v>
      </c>
      <c r="C23" s="90" t="s">
        <v>52</v>
      </c>
      <c r="D23" s="52">
        <v>11160</v>
      </c>
      <c r="E23" s="19">
        <f t="shared" si="0"/>
        <v>9.509079863344979E-5</v>
      </c>
      <c r="F23" s="52">
        <v>3360</v>
      </c>
      <c r="G23" s="19">
        <f t="shared" si="1"/>
        <v>2.8004583883638685E-5</v>
      </c>
      <c r="H23" s="20">
        <f>(F23-D23)/D23</f>
        <v>-0.69892473118279574</v>
      </c>
      <c r="I23" s="21">
        <f t="shared" si="2"/>
        <v>-0.70549638570616013</v>
      </c>
    </row>
    <row r="24" spans="2:9" s="3" customFormat="1" x14ac:dyDescent="0.25">
      <c r="B24" s="87"/>
      <c r="C24" s="91" t="s">
        <v>18</v>
      </c>
      <c r="D24" s="37">
        <f>SUM(D6:D23)</f>
        <v>110368210</v>
      </c>
      <c r="E24" s="25">
        <f>SUM(E6:E23)</f>
        <v>0.94041229683192651</v>
      </c>
      <c r="F24" s="37">
        <f>SUM(F6:F23)</f>
        <v>112050614</v>
      </c>
      <c r="G24" s="25">
        <f>SUM(G6:G23)</f>
        <v>0.93390798183816059</v>
      </c>
      <c r="H24" s="31">
        <f t="shared" ref="H24:H28" si="4">(F24-D24)/D24</f>
        <v>1.5243556092827817E-2</v>
      </c>
      <c r="I24" s="32">
        <f t="shared" si="2"/>
        <v>-6.91645038636536E-3</v>
      </c>
    </row>
    <row r="25" spans="2:9" x14ac:dyDescent="0.25">
      <c r="B25" s="88">
        <v>19</v>
      </c>
      <c r="C25" s="89" t="s">
        <v>10</v>
      </c>
      <c r="D25" s="44">
        <v>6993303</v>
      </c>
      <c r="E25" s="19">
        <f>D25/$D$28</f>
        <v>5.9587703168073505E-2</v>
      </c>
      <c r="F25" s="44">
        <v>7242172</v>
      </c>
      <c r="G25" s="19">
        <f>F25/$F$28</f>
        <v>6.0361313474327188E-2</v>
      </c>
      <c r="H25" s="20">
        <f t="shared" si="4"/>
        <v>3.5586760648008531E-2</v>
      </c>
      <c r="I25" s="21">
        <f t="shared" si="2"/>
        <v>1.2982717324606929E-2</v>
      </c>
    </row>
    <row r="26" spans="2:9" x14ac:dyDescent="0.25">
      <c r="B26" s="88"/>
      <c r="C26" s="89" t="s">
        <v>53</v>
      </c>
      <c r="D26" s="44">
        <v>0</v>
      </c>
      <c r="E26" s="19">
        <f t="shared" ref="E26" si="5">D26/$D$28</f>
        <v>0</v>
      </c>
      <c r="F26" s="44">
        <v>687572</v>
      </c>
      <c r="G26" s="19">
        <f t="shared" ref="G26" si="6">F26/$F$28</f>
        <v>5.7307046875122673E-3</v>
      </c>
      <c r="H26" s="44">
        <v>0</v>
      </c>
      <c r="I26" s="19">
        <f t="shared" ref="I26" si="7">H26/$D$28</f>
        <v>0</v>
      </c>
    </row>
    <row r="27" spans="2:9" s="3" customFormat="1" x14ac:dyDescent="0.25">
      <c r="B27" s="71"/>
      <c r="C27" s="72" t="s">
        <v>19</v>
      </c>
      <c r="D27" s="24">
        <f>D25+D26</f>
        <v>6993303</v>
      </c>
      <c r="E27" s="25">
        <f>E25+E26</f>
        <v>5.9587703168073505E-2</v>
      </c>
      <c r="F27" s="24">
        <f>F25+F26</f>
        <v>7929744</v>
      </c>
      <c r="G27" s="25">
        <f>G25+G26</f>
        <v>6.6092018161839461E-2</v>
      </c>
      <c r="H27" s="31">
        <f t="shared" si="4"/>
        <v>0.13390539491853851</v>
      </c>
      <c r="I27" s="32">
        <f t="shared" si="2"/>
        <v>0.10915532312799232</v>
      </c>
    </row>
    <row r="28" spans="2:9" s="3" customFormat="1" ht="16.5" thickBot="1" x14ac:dyDescent="0.3">
      <c r="B28" s="74"/>
      <c r="C28" s="73" t="s">
        <v>20</v>
      </c>
      <c r="D28" s="33">
        <f>D24+D27</f>
        <v>117361513</v>
      </c>
      <c r="E28" s="38">
        <f>E24+E27</f>
        <v>1</v>
      </c>
      <c r="F28" s="33">
        <f>F24+F27</f>
        <v>119980358</v>
      </c>
      <c r="G28" s="38">
        <f>G24+G27</f>
        <v>1</v>
      </c>
      <c r="H28" s="35">
        <f t="shared" si="4"/>
        <v>2.2314342522152045E-2</v>
      </c>
      <c r="I28" s="36">
        <f t="shared" si="2"/>
        <v>0</v>
      </c>
    </row>
    <row r="29" spans="2:9" x14ac:dyDescent="0.25">
      <c r="B29" s="68"/>
      <c r="C29" s="69"/>
      <c r="D29" s="6"/>
      <c r="E29" s="16"/>
      <c r="F29" s="6"/>
      <c r="G29" s="16"/>
      <c r="H29" s="13"/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F31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ignoredErrors>
    <ignoredError sqref="E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2017-04-06T08:18:38Z</cp:lastPrinted>
  <dcterms:created xsi:type="dcterms:W3CDTF">2011-07-19T08:09:31Z</dcterms:created>
  <dcterms:modified xsi:type="dcterms:W3CDTF">2018-02-23T13:37:19Z</dcterms:modified>
</cp:coreProperties>
</file>