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L35" i="6" l="1"/>
  <c r="I35" i="6"/>
  <c r="J6" i="6" s="1"/>
  <c r="F35" i="6"/>
  <c r="C35" i="6"/>
  <c r="L17" i="5" l="1"/>
  <c r="M15" i="5" s="1"/>
  <c r="N15" i="5" s="1"/>
  <c r="I17" i="5"/>
  <c r="J15" i="5" s="1"/>
  <c r="K15" i="5" s="1"/>
  <c r="F17" i="5"/>
  <c r="C16" i="5"/>
  <c r="C15" i="5"/>
  <c r="C14" i="5"/>
  <c r="C12" i="5"/>
  <c r="C11" i="5"/>
  <c r="C10" i="5"/>
  <c r="C9" i="5"/>
  <c r="C8" i="5"/>
  <c r="C7" i="5"/>
  <c r="C6" i="5"/>
  <c r="C17" i="5" s="1"/>
  <c r="J16" i="5" l="1"/>
  <c r="K16" i="5" s="1"/>
  <c r="J14" i="5"/>
  <c r="F35" i="7"/>
  <c r="G28" i="7" s="1"/>
  <c r="H28" i="7" s="1"/>
  <c r="I35" i="7"/>
  <c r="J6" i="7" s="1"/>
  <c r="C35" i="7"/>
  <c r="D34" i="7" s="1"/>
  <c r="E34" i="7" s="1"/>
  <c r="L35" i="7"/>
  <c r="M25" i="7" s="1"/>
  <c r="N25" i="7" s="1"/>
  <c r="D33" i="6"/>
  <c r="E33" i="6" s="1"/>
  <c r="D7" i="5"/>
  <c r="M28" i="6" l="1"/>
  <c r="N28" i="6" s="1"/>
  <c r="M6" i="6"/>
  <c r="M7" i="6"/>
  <c r="N7" i="6" s="1"/>
  <c r="M8" i="6"/>
  <c r="N8" i="6" s="1"/>
  <c r="M9" i="6"/>
  <c r="N9" i="6" s="1"/>
  <c r="M10" i="6"/>
  <c r="N10" i="6" s="1"/>
  <c r="M12" i="6"/>
  <c r="N12" i="6" s="1"/>
  <c r="M15" i="6"/>
  <c r="N15" i="6" s="1"/>
  <c r="M14" i="6"/>
  <c r="N14" i="6" s="1"/>
  <c r="M13" i="6"/>
  <c r="N13" i="6" s="1"/>
  <c r="M11" i="6"/>
  <c r="N11" i="6" s="1"/>
  <c r="M18" i="6"/>
  <c r="N18" i="6" s="1"/>
  <c r="M24" i="6"/>
  <c r="N24" i="6" s="1"/>
  <c r="M17" i="6"/>
  <c r="N17" i="6" s="1"/>
  <c r="M20" i="6"/>
  <c r="N20" i="6" s="1"/>
  <c r="M27" i="6"/>
  <c r="N27" i="6" s="1"/>
  <c r="M19" i="6"/>
  <c r="N19" i="6" s="1"/>
  <c r="M23" i="6"/>
  <c r="N23" i="6" s="1"/>
  <c r="M16" i="6"/>
  <c r="N16" i="6" s="1"/>
  <c r="M22" i="6"/>
  <c r="N22" i="6" s="1"/>
  <c r="M26" i="6"/>
  <c r="N26" i="6" s="1"/>
  <c r="M29" i="6"/>
  <c r="N29" i="6" s="1"/>
  <c r="M21" i="6"/>
  <c r="N21" i="6" s="1"/>
  <c r="M25" i="6"/>
  <c r="N25" i="6" s="1"/>
  <c r="M34" i="6"/>
  <c r="G28" i="6"/>
  <c r="H28" i="6" s="1"/>
  <c r="G30" i="6"/>
  <c r="H30" i="6" s="1"/>
  <c r="G31" i="6"/>
  <c r="H31" i="6" s="1"/>
  <c r="G32" i="6"/>
  <c r="H32" i="6" s="1"/>
  <c r="G6" i="6"/>
  <c r="G7" i="6"/>
  <c r="H7" i="6" s="1"/>
  <c r="G8" i="6"/>
  <c r="H8" i="6" s="1"/>
  <c r="G9" i="6"/>
  <c r="H9" i="6" s="1"/>
  <c r="G10" i="6"/>
  <c r="H10" i="6" s="1"/>
  <c r="G12" i="6"/>
  <c r="H12" i="6" s="1"/>
  <c r="G15" i="6"/>
  <c r="H15" i="6" s="1"/>
  <c r="G14" i="6"/>
  <c r="H14" i="6" s="1"/>
  <c r="G13" i="6"/>
  <c r="H13" i="6" s="1"/>
  <c r="G11" i="6"/>
  <c r="H11" i="6" s="1"/>
  <c r="G18" i="6"/>
  <c r="H18" i="6" s="1"/>
  <c r="G24" i="6"/>
  <c r="H24" i="6" s="1"/>
  <c r="G17" i="6"/>
  <c r="H17" i="6" s="1"/>
  <c r="G20" i="6"/>
  <c r="H20" i="6" s="1"/>
  <c r="G27" i="6"/>
  <c r="H27" i="6" s="1"/>
  <c r="G19" i="6"/>
  <c r="H19" i="6" s="1"/>
  <c r="G23" i="6"/>
  <c r="H23" i="6" s="1"/>
  <c r="G16" i="6"/>
  <c r="H16" i="6" s="1"/>
  <c r="G22" i="6"/>
  <c r="H22" i="6" s="1"/>
  <c r="G26" i="6"/>
  <c r="H26" i="6" s="1"/>
  <c r="G29" i="6"/>
  <c r="H29" i="6" s="1"/>
  <c r="G21" i="6"/>
  <c r="H21" i="6" s="1"/>
  <c r="G25" i="6"/>
  <c r="H25" i="6" s="1"/>
  <c r="G34" i="6"/>
  <c r="G33" i="6"/>
  <c r="H33" i="6" s="1"/>
  <c r="J34" i="6"/>
  <c r="J28" i="6"/>
  <c r="K28" i="6" s="1"/>
  <c r="J33" i="6"/>
  <c r="K33" i="6" s="1"/>
  <c r="J7" i="6"/>
  <c r="K7" i="6" s="1"/>
  <c r="J8" i="6"/>
  <c r="J9" i="6"/>
  <c r="K9" i="6" s="1"/>
  <c r="J10" i="6"/>
  <c r="K10" i="6" s="1"/>
  <c r="J12" i="6"/>
  <c r="K12" i="6" s="1"/>
  <c r="J15" i="6"/>
  <c r="K15" i="6" s="1"/>
  <c r="J14" i="6"/>
  <c r="K14" i="6" s="1"/>
  <c r="J13" i="6"/>
  <c r="K13" i="6" s="1"/>
  <c r="J11" i="6"/>
  <c r="K11" i="6" s="1"/>
  <c r="J18" i="6"/>
  <c r="K18" i="6" s="1"/>
  <c r="J24" i="6"/>
  <c r="K24" i="6" s="1"/>
  <c r="J17" i="6"/>
  <c r="K17" i="6" s="1"/>
  <c r="J20" i="6"/>
  <c r="K20" i="6" s="1"/>
  <c r="J27" i="6"/>
  <c r="K27" i="6" s="1"/>
  <c r="J19" i="6"/>
  <c r="K19" i="6" s="1"/>
  <c r="J23" i="6"/>
  <c r="K23" i="6" s="1"/>
  <c r="J16" i="6"/>
  <c r="K16" i="6" s="1"/>
  <c r="J22" i="6"/>
  <c r="K22" i="6" s="1"/>
  <c r="J26" i="6"/>
  <c r="K26" i="6" s="1"/>
  <c r="J29" i="6"/>
  <c r="K29" i="6" s="1"/>
  <c r="J21" i="6"/>
  <c r="K21" i="6" s="1"/>
  <c r="J25" i="6"/>
  <c r="K25" i="6" s="1"/>
  <c r="J30" i="6"/>
  <c r="K30" i="6" s="1"/>
  <c r="J31" i="6"/>
  <c r="K31" i="6" s="1"/>
  <c r="J32" i="6"/>
  <c r="K32" i="6" s="1"/>
  <c r="D16" i="5"/>
  <c r="E16" i="5" s="1"/>
  <c r="D14" i="5"/>
  <c r="E14" i="5" s="1"/>
  <c r="D15" i="5"/>
  <c r="E15" i="5" s="1"/>
  <c r="J7" i="5"/>
  <c r="J6" i="5"/>
  <c r="J8" i="5"/>
  <c r="K8" i="5" s="1"/>
  <c r="J10" i="5"/>
  <c r="K10" i="5" s="1"/>
  <c r="J9" i="5"/>
  <c r="K9" i="5" s="1"/>
  <c r="J12" i="5"/>
  <c r="K12" i="5" s="1"/>
  <c r="J11" i="5"/>
  <c r="K11" i="5" s="1"/>
  <c r="K14" i="5"/>
  <c r="M14" i="5"/>
  <c r="N14" i="5" s="1"/>
  <c r="M7" i="5"/>
  <c r="M6" i="5"/>
  <c r="M8" i="5"/>
  <c r="N8" i="5" s="1"/>
  <c r="M10" i="5"/>
  <c r="N10" i="5" s="1"/>
  <c r="M9" i="5"/>
  <c r="N9" i="5" s="1"/>
  <c r="M12" i="5"/>
  <c r="N12" i="5" s="1"/>
  <c r="M11" i="5"/>
  <c r="N11" i="5" s="1"/>
  <c r="M13" i="5"/>
  <c r="N13" i="5" s="1"/>
  <c r="G7" i="5"/>
  <c r="G6" i="5"/>
  <c r="G8" i="5"/>
  <c r="H8" i="5" s="1"/>
  <c r="G10" i="5"/>
  <c r="H10" i="5" s="1"/>
  <c r="G9" i="5"/>
  <c r="H9" i="5" s="1"/>
  <c r="G12" i="5"/>
  <c r="H12" i="5" s="1"/>
  <c r="G11" i="5"/>
  <c r="H11" i="5" s="1"/>
  <c r="G15" i="5"/>
  <c r="H15" i="5" s="1"/>
  <c r="G14" i="5"/>
  <c r="H14" i="5" s="1"/>
  <c r="G16" i="5"/>
  <c r="H16" i="5" s="1"/>
  <c r="J33" i="7"/>
  <c r="K33" i="7" s="1"/>
  <c r="J31" i="7"/>
  <c r="K31" i="7" s="1"/>
  <c r="J22" i="7"/>
  <c r="K22" i="7" s="1"/>
  <c r="J24" i="7"/>
  <c r="K24" i="7" s="1"/>
  <c r="J25" i="7"/>
  <c r="K25" i="7" s="1"/>
  <c r="J34" i="7"/>
  <c r="K34" i="7" s="1"/>
  <c r="J32" i="7"/>
  <c r="K32" i="7" s="1"/>
  <c r="J28" i="7"/>
  <c r="K28" i="7" s="1"/>
  <c r="J17" i="7"/>
  <c r="K17" i="7" s="1"/>
  <c r="K6" i="7"/>
  <c r="G34" i="7"/>
  <c r="H34" i="7" s="1"/>
  <c r="G33" i="7"/>
  <c r="H33" i="7" s="1"/>
  <c r="G32" i="7"/>
  <c r="H32" i="7" s="1"/>
  <c r="M22" i="7"/>
  <c r="N22" i="7" s="1"/>
  <c r="G22" i="7"/>
  <c r="H22" i="7" s="1"/>
  <c r="M30" i="7"/>
  <c r="N30" i="7" s="1"/>
  <c r="G24" i="7"/>
  <c r="H24" i="7" s="1"/>
  <c r="M17" i="7"/>
  <c r="N17" i="7" s="1"/>
  <c r="G17" i="7"/>
  <c r="H17" i="7" s="1"/>
  <c r="G25" i="7"/>
  <c r="H25" i="7" s="1"/>
  <c r="M21" i="7"/>
  <c r="N21" i="7" s="1"/>
  <c r="J21" i="7"/>
  <c r="K21" i="7" s="1"/>
  <c r="G21" i="7"/>
  <c r="H21" i="7" s="1"/>
  <c r="M27" i="7"/>
  <c r="N27" i="7" s="1"/>
  <c r="J27" i="7"/>
  <c r="K27" i="7" s="1"/>
  <c r="G27" i="7"/>
  <c r="H27" i="7" s="1"/>
  <c r="M29" i="7"/>
  <c r="N29" i="7" s="1"/>
  <c r="M23" i="7"/>
  <c r="N23" i="7" s="1"/>
  <c r="J23" i="7"/>
  <c r="K23" i="7" s="1"/>
  <c r="G23" i="7"/>
  <c r="H23" i="7" s="1"/>
  <c r="M18" i="7"/>
  <c r="N18" i="7" s="1"/>
  <c r="J18" i="7"/>
  <c r="K18" i="7" s="1"/>
  <c r="G18" i="7"/>
  <c r="H18" i="7" s="1"/>
  <c r="M26" i="7"/>
  <c r="N26" i="7" s="1"/>
  <c r="J26" i="7"/>
  <c r="K26" i="7" s="1"/>
  <c r="G26" i="7"/>
  <c r="H26" i="7" s="1"/>
  <c r="M19" i="7"/>
  <c r="N19" i="7" s="1"/>
  <c r="J19" i="7"/>
  <c r="K19" i="7" s="1"/>
  <c r="G19" i="7"/>
  <c r="H19" i="7" s="1"/>
  <c r="M12" i="7"/>
  <c r="N12" i="7" s="1"/>
  <c r="J12" i="7"/>
  <c r="K12" i="7" s="1"/>
  <c r="G12" i="7"/>
  <c r="H12" i="7" s="1"/>
  <c r="M14" i="7"/>
  <c r="N14" i="7" s="1"/>
  <c r="J14" i="7"/>
  <c r="K14" i="7" s="1"/>
  <c r="G14" i="7"/>
  <c r="H14" i="7" s="1"/>
  <c r="M16" i="7"/>
  <c r="N16" i="7" s="1"/>
  <c r="J16" i="7"/>
  <c r="K16" i="7" s="1"/>
  <c r="G16" i="7"/>
  <c r="H16" i="7" s="1"/>
  <c r="M20" i="7"/>
  <c r="N20" i="7" s="1"/>
  <c r="J20" i="7"/>
  <c r="K20" i="7" s="1"/>
  <c r="G20" i="7"/>
  <c r="H20" i="7" s="1"/>
  <c r="M15" i="7"/>
  <c r="N15" i="7" s="1"/>
  <c r="J15" i="7"/>
  <c r="K15" i="7" s="1"/>
  <c r="G15" i="7"/>
  <c r="H15" i="7" s="1"/>
  <c r="M13" i="7"/>
  <c r="N13" i="7" s="1"/>
  <c r="J13" i="7"/>
  <c r="K13" i="7" s="1"/>
  <c r="G13" i="7"/>
  <c r="H13" i="7" s="1"/>
  <c r="M9" i="7"/>
  <c r="N9" i="7" s="1"/>
  <c r="J9" i="7"/>
  <c r="K9" i="7" s="1"/>
  <c r="G9" i="7"/>
  <c r="H9" i="7" s="1"/>
  <c r="M11" i="7"/>
  <c r="N11" i="7" s="1"/>
  <c r="J11" i="7"/>
  <c r="K11" i="7" s="1"/>
  <c r="G11" i="7"/>
  <c r="H11" i="7" s="1"/>
  <c r="M8" i="7"/>
  <c r="N8" i="7" s="1"/>
  <c r="J8" i="7"/>
  <c r="K8" i="7" s="1"/>
  <c r="G8" i="7"/>
  <c r="H8" i="7" s="1"/>
  <c r="M10" i="7"/>
  <c r="N10" i="7" s="1"/>
  <c r="J10" i="7"/>
  <c r="K10" i="7" s="1"/>
  <c r="G10" i="7"/>
  <c r="H10" i="7" s="1"/>
  <c r="M7" i="7"/>
  <c r="N7" i="7" s="1"/>
  <c r="M6" i="7"/>
  <c r="G6" i="7"/>
  <c r="G31" i="7"/>
  <c r="H31" i="7" s="1"/>
  <c r="M28" i="7"/>
  <c r="N28" i="7" s="1"/>
  <c r="M24" i="7"/>
  <c r="N24" i="7" s="1"/>
  <c r="D6" i="7"/>
  <c r="E6" i="7" s="1"/>
  <c r="D31" i="7"/>
  <c r="E31" i="7" s="1"/>
  <c r="D33" i="7"/>
  <c r="E33" i="7" s="1"/>
  <c r="D32" i="7"/>
  <c r="E32" i="7" s="1"/>
  <c r="D24" i="7"/>
  <c r="E24" i="7" s="1"/>
  <c r="D22" i="7"/>
  <c r="E22" i="7" s="1"/>
  <c r="D27" i="7"/>
  <c r="E27" i="7" s="1"/>
  <c r="D25" i="7"/>
  <c r="E25" i="7" s="1"/>
  <c r="D23" i="7"/>
  <c r="E23" i="7" s="1"/>
  <c r="D26" i="7"/>
  <c r="E26" i="7" s="1"/>
  <c r="D12" i="7"/>
  <c r="E12" i="7" s="1"/>
  <c r="D16" i="7"/>
  <c r="E16" i="7" s="1"/>
  <c r="D15" i="7"/>
  <c r="E15" i="7" s="1"/>
  <c r="D10" i="7"/>
  <c r="E10" i="7" s="1"/>
  <c r="D9" i="7"/>
  <c r="E9" i="7" s="1"/>
  <c r="D28" i="7"/>
  <c r="E28" i="7" s="1"/>
  <c r="D17" i="7"/>
  <c r="E17" i="7" s="1"/>
  <c r="D21" i="7"/>
  <c r="E21" i="7" s="1"/>
  <c r="D18" i="7"/>
  <c r="E18" i="7" s="1"/>
  <c r="D19" i="7"/>
  <c r="E19" i="7" s="1"/>
  <c r="D14" i="7"/>
  <c r="E14" i="7" s="1"/>
  <c r="D20" i="7"/>
  <c r="E20" i="7" s="1"/>
  <c r="D13" i="7"/>
  <c r="E13" i="7" s="1"/>
  <c r="D11" i="7"/>
  <c r="E11" i="7" s="1"/>
  <c r="D32" i="6"/>
  <c r="E32" i="6" s="1"/>
  <c r="D31" i="6"/>
  <c r="E31" i="6" s="1"/>
  <c r="D30" i="6"/>
  <c r="E30" i="6" s="1"/>
  <c r="D6" i="6"/>
  <c r="D34" i="6"/>
  <c r="D23" i="6"/>
  <c r="E23" i="6" s="1"/>
  <c r="D17" i="6"/>
  <c r="E17" i="6" s="1"/>
  <c r="D13" i="6"/>
  <c r="E13" i="6" s="1"/>
  <c r="D25" i="6"/>
  <c r="E25" i="6" s="1"/>
  <c r="D22" i="6"/>
  <c r="E22" i="6" s="1"/>
  <c r="D18" i="6"/>
  <c r="E18" i="6" s="1"/>
  <c r="D15" i="6"/>
  <c r="E15" i="6" s="1"/>
  <c r="D10" i="6"/>
  <c r="E10" i="6" s="1"/>
  <c r="D9" i="6"/>
  <c r="E9" i="6" s="1"/>
  <c r="D7" i="6"/>
  <c r="E7" i="6" s="1"/>
  <c r="E6" i="6"/>
  <c r="D28" i="6"/>
  <c r="E28" i="6" s="1"/>
  <c r="D21" i="6"/>
  <c r="E21" i="6" s="1"/>
  <c r="D26" i="6"/>
  <c r="E26" i="6" s="1"/>
  <c r="D16" i="6"/>
  <c r="E16" i="6" s="1"/>
  <c r="D19" i="6"/>
  <c r="E19" i="6" s="1"/>
  <c r="D20" i="6"/>
  <c r="E20" i="6" s="1"/>
  <c r="D24" i="6"/>
  <c r="E24" i="6" s="1"/>
  <c r="D11" i="6"/>
  <c r="E11" i="6" s="1"/>
  <c r="D14" i="6"/>
  <c r="E14" i="6" s="1"/>
  <c r="D12" i="6"/>
  <c r="E12" i="6" s="1"/>
  <c r="D8" i="6"/>
  <c r="E8" i="6" s="1"/>
  <c r="E7" i="5"/>
  <c r="D9" i="5"/>
  <c r="E9" i="5" s="1"/>
  <c r="D6" i="5"/>
  <c r="D11" i="5"/>
  <c r="E11" i="5" s="1"/>
  <c r="D12" i="5"/>
  <c r="E12" i="5" s="1"/>
  <c r="D10" i="5"/>
  <c r="E10" i="5" s="1"/>
  <c r="D8" i="5"/>
  <c r="E8" i="5" s="1"/>
  <c r="D8" i="7"/>
  <c r="E8" i="7" s="1"/>
  <c r="H6" i="5" l="1"/>
  <c r="G17" i="5"/>
  <c r="N6" i="5"/>
  <c r="G21" i="5"/>
  <c r="M17" i="5"/>
  <c r="E6" i="5"/>
  <c r="E17" i="5" s="1"/>
  <c r="D22" i="5" s="1"/>
  <c r="D17" i="5"/>
  <c r="D21" i="5"/>
  <c r="G39" i="7"/>
  <c r="K8" i="6"/>
  <c r="F39" i="6"/>
  <c r="M35" i="7"/>
  <c r="G35" i="7"/>
  <c r="J35" i="7"/>
  <c r="K35" i="7"/>
  <c r="F40" i="7" s="1"/>
  <c r="F39" i="7"/>
  <c r="J35" i="6"/>
  <c r="E39" i="6"/>
  <c r="M35" i="6"/>
  <c r="K6" i="5"/>
  <c r="J17" i="5"/>
  <c r="K6" i="6"/>
  <c r="K35" i="6" s="1"/>
  <c r="H6" i="6"/>
  <c r="H35" i="6" s="1"/>
  <c r="E40" i="6" s="1"/>
  <c r="G35" i="6"/>
  <c r="N6" i="6"/>
  <c r="G39" i="6"/>
  <c r="N7" i="5"/>
  <c r="K7" i="5"/>
  <c r="F21" i="5"/>
  <c r="H7" i="5"/>
  <c r="E21" i="5"/>
  <c r="H6" i="7"/>
  <c r="H35" i="7" s="1"/>
  <c r="E40" i="7" s="1"/>
  <c r="E39" i="7"/>
  <c r="N6" i="7"/>
  <c r="D39" i="7"/>
  <c r="D39" i="6"/>
  <c r="F40" i="6"/>
  <c r="D35" i="7"/>
  <c r="E35" i="7"/>
  <c r="D40" i="7" s="1"/>
  <c r="E35" i="6"/>
  <c r="D40" i="6" s="1"/>
  <c r="D35" i="6"/>
  <c r="K17" i="5" l="1"/>
  <c r="F22" i="5" s="1"/>
  <c r="N17" i="5"/>
  <c r="G22" i="5" s="1"/>
  <c r="H17" i="5"/>
  <c r="E22" i="5" s="1"/>
  <c r="N35" i="7"/>
  <c r="G40" i="7" s="1"/>
  <c r="N35" i="6"/>
  <c r="G40" i="6" s="1"/>
</calcChain>
</file>

<file path=xl/sharedStrings.xml><?xml version="1.0" encoding="utf-8"?>
<sst xmlns="http://schemas.openxmlformats.org/spreadsheetml/2006/main" count="228" uniqueCount="73">
  <si>
    <t>HHI</t>
  </si>
  <si>
    <t xml:space="preserve"> </t>
  </si>
  <si>
    <t>-</t>
  </si>
  <si>
    <t>Grawe osiguranje d.d.</t>
  </si>
  <si>
    <t>Merkur BH osiguranje d.d.</t>
  </si>
  <si>
    <t>Uniqa osiguranje d.d.</t>
  </si>
  <si>
    <t>Croatia osiguranje d.d.</t>
  </si>
  <si>
    <t>Grawe osiguranje a.d.</t>
  </si>
  <si>
    <t>Sarajevo osiguranje d.d.</t>
  </si>
  <si>
    <t>Triglav BH osiguranje d.d.</t>
  </si>
  <si>
    <t>Hercegovina osiguranje d.d.</t>
  </si>
  <si>
    <t>Helios osiguranje d.d.</t>
  </si>
  <si>
    <t>Sunce BiH osiguranje d.d.</t>
  </si>
  <si>
    <t>Euroherc osiguranje d.d.</t>
  </si>
  <si>
    <t>Bobar osiguranje a.d.</t>
  </si>
  <si>
    <t>VGT osiguranje d.d.</t>
  </si>
  <si>
    <t>Jahorina osiguranje a.d.</t>
  </si>
  <si>
    <t>Lido osiguranje d.d.</t>
  </si>
  <si>
    <t>Nešković osiguranje a.d.</t>
  </si>
  <si>
    <t>Drina osiguranje a.d.</t>
  </si>
  <si>
    <t>Camelija osiguranje d.d.</t>
  </si>
  <si>
    <t>Zovko osiguranje d.d.</t>
  </si>
  <si>
    <t>Krajina osiguranje a.d.</t>
  </si>
  <si>
    <t>ASA osiguranje d.d.</t>
  </si>
  <si>
    <t>Bosna osiguranje d.d.</t>
  </si>
  <si>
    <t>Bosansko-njemačko osiguranje d.d.</t>
  </si>
  <si>
    <t>Una-Sana osiguranje d.d.</t>
  </si>
  <si>
    <t>Udio u ukupnoj premiji (%)</t>
  </si>
  <si>
    <t>Dominantno društvo</t>
  </si>
  <si>
    <t>Koncentracija tržišta osiguranja u BiH za 2004., 2005., 2006. i 2007.</t>
  </si>
  <si>
    <t>2004.</t>
  </si>
  <si>
    <t>2005.</t>
  </si>
  <si>
    <t>2006.</t>
  </si>
  <si>
    <t>2007.</t>
  </si>
  <si>
    <t>UKUPNO:</t>
  </si>
  <si>
    <t>Tržišni udio</t>
  </si>
  <si>
    <t>HHI indeks za tržište životnog osiguranja u BiH</t>
  </si>
  <si>
    <t>Tržišni udio prva četiri društva</t>
  </si>
  <si>
    <t>HHI indeks za tržište neživotnog osiguranja u BiH</t>
  </si>
  <si>
    <t>HHI indeks za tržište životnog i neživotnog osiguranja u BiH</t>
  </si>
  <si>
    <t>Prvih pet osiguravatelja</t>
  </si>
  <si>
    <t>Prvih deset osiguravatelja</t>
  </si>
  <si>
    <t>Osiguravajuće društvo</t>
  </si>
  <si>
    <t>Premija (u tisućama KM)</t>
  </si>
  <si>
    <t>Brčko-gas osiguranje d.d.</t>
  </si>
  <si>
    <t>Bosna-Sunce osiguranje d.d.</t>
  </si>
  <si>
    <t>Osiguranje Aura a.d.</t>
  </si>
  <si>
    <t>Kosig Dunav osiguranje a.d.</t>
  </si>
  <si>
    <t>Triglav Krajina-Kopaonik osiguranje a.d.</t>
  </si>
  <si>
    <t>Uniqa osiguranje d.d.*</t>
  </si>
  <si>
    <t>Bosna-Sunce osiguranje d.d.**</t>
  </si>
  <si>
    <t>Helios osiguranje d.d.***</t>
  </si>
  <si>
    <t>Bosna-Sunce osiguranje d.d.*</t>
  </si>
  <si>
    <t>Uniqa osiguranje d.d.**</t>
  </si>
  <si>
    <t>ASA osiguranje d.d.****</t>
  </si>
  <si>
    <t>Osiguranje Aura a.d.*****</t>
  </si>
  <si>
    <t>Una-Sana osiguranje d.d.*******</t>
  </si>
  <si>
    <t>Bosansko-njemačko osiguranje d.d.******</t>
  </si>
  <si>
    <t>*Raiffeisen osiguranje d.d. u 2006. godini promijenilo je naziv u Uniqa osiguranje d.d.</t>
  </si>
  <si>
    <t>**Raiffeisen osiguranje d.d. je u 2006. godini promijenilo naziv u Uniqa osiguranje d.d.</t>
  </si>
  <si>
    <t>******Bosansko-njemačkom osiguranju d.d. je oduzeto odobrenje za rad 1.8.2006. godine.</t>
  </si>
  <si>
    <t>*******Una-Sana osiguranju d.d. je oduzeto odobrenje za rad 10.02.2006. godine.</t>
  </si>
  <si>
    <t>***Od 7.8.2007. godine u Helios osiguranju d.d. uvedene su reorganizacijske mjere.</t>
  </si>
  <si>
    <t>****Od 7.8.2007. godine u Helios osiguranju d.d. uvedene su reorganizacijske mjere.</t>
  </si>
  <si>
    <t>**Bosna-Sunce osiguranje d.d. utemeljeno je 2007. godine pripajanjem Sunce osiguranja d.d. Bosna osiguranju d.d.</t>
  </si>
  <si>
    <t>*Bosna-Sunce osiguranje d.d. utemeljeno je 2007. godine pripajanjem Sunce osiguranja d.d. Bosna osiguranju d.d.</t>
  </si>
  <si>
    <t>***ASA osiguranje d.d. utemeljeno je 2007. godine.</t>
  </si>
  <si>
    <t>*****Osiguranje Aura a.d. je utemeljeno 2007. godine.</t>
  </si>
  <si>
    <t>****ASA osiguranje d.d. utemeljeno je 2007. godine.</t>
  </si>
  <si>
    <t>*****Osiguranje Aura a.d. utemeljeno je 2007. godine.</t>
  </si>
  <si>
    <t>******Bosansko-njemačkom osiguranju d.d. oduzeto je odobrenje za rad 1.8.2006. godine.</t>
  </si>
  <si>
    <t>*******Una-Sana osiguranju d.d. oduzeto je odobrenje za rad 10.02.2006. godine.</t>
  </si>
  <si>
    <t>**Raiffeisen osiguranje d.d. u 2006. godini promijenilo je naziv u Uniqa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</si>
</sst>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8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Arial"/>
      <family val="2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9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8CCE4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6" fillId="23" borderId="35" applyNumberFormat="0" applyFont="0" applyAlignment="0" applyProtection="0"/>
    <xf numFmtId="0" fontId="4" fillId="20" borderId="38" applyNumberFormat="0" applyAlignment="0" applyProtection="0"/>
    <xf numFmtId="0" fontId="4" fillId="20" borderId="30" applyNumberFormat="0" applyAlignment="0" applyProtection="0"/>
    <xf numFmtId="0" fontId="14" fillId="7" borderId="38" applyNumberFormat="0" applyAlignment="0" applyProtection="0"/>
    <xf numFmtId="0" fontId="14" fillId="7" borderId="30" applyNumberFormat="0" applyAlignment="0" applyProtection="0"/>
    <xf numFmtId="0" fontId="14" fillId="7" borderId="34" applyNumberFormat="0" applyAlignment="0" applyProtection="0"/>
    <xf numFmtId="0" fontId="4" fillId="20" borderId="34" applyNumberFormat="0" applyAlignment="0" applyProtection="0"/>
    <xf numFmtId="0" fontId="6" fillId="23" borderId="31" applyNumberFormat="0" applyFont="0" applyAlignment="0" applyProtection="0"/>
    <xf numFmtId="0" fontId="18" fillId="20" borderId="32" applyNumberFormat="0" applyAlignment="0" applyProtection="0"/>
    <xf numFmtId="0" fontId="6" fillId="23" borderId="39" applyNumberFormat="0" applyFont="0" applyAlignment="0" applyProtection="0"/>
    <xf numFmtId="0" fontId="18" fillId="20" borderId="40" applyNumberFormat="0" applyAlignment="0" applyProtection="0"/>
    <xf numFmtId="0" fontId="20" fillId="0" borderId="33" applyNumberFormat="0" applyFill="0" applyAlignment="0" applyProtection="0"/>
    <xf numFmtId="0" fontId="6" fillId="0" borderId="0"/>
    <xf numFmtId="0" fontId="18" fillId="20" borderId="36" applyNumberFormat="0" applyAlignment="0" applyProtection="0"/>
    <xf numFmtId="0" fontId="20" fillId="0" borderId="37" applyNumberFormat="0" applyFill="0" applyAlignment="0" applyProtection="0"/>
    <xf numFmtId="0" fontId="20" fillId="0" borderId="41" applyNumberFormat="0" applyFill="0" applyAlignment="0" applyProtection="0"/>
  </cellStyleXfs>
  <cellXfs count="110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0" fontId="23" fillId="0" borderId="0" xfId="151" applyFont="1"/>
    <xf numFmtId="0" fontId="27" fillId="0" borderId="0" xfId="151" applyFont="1" applyAlignment="1">
      <alignment horizontal="left"/>
    </xf>
    <xf numFmtId="1" fontId="23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Fill="1"/>
    <xf numFmtId="0" fontId="29" fillId="26" borderId="10" xfId="151" applyFont="1" applyFill="1" applyBorder="1" applyAlignment="1">
      <alignment horizontal="center" vertical="center" wrapText="1"/>
    </xf>
    <xf numFmtId="0" fontId="29" fillId="26" borderId="10" xfId="151" applyFont="1" applyFill="1" applyBorder="1" applyAlignment="1">
      <alignment horizontal="center" vertical="center"/>
    </xf>
    <xf numFmtId="0" fontId="31" fillId="0" borderId="13" xfId="151" applyFont="1" applyBorder="1" applyAlignment="1">
      <alignment horizontal="left" wrapText="1"/>
    </xf>
    <xf numFmtId="3" fontId="31" fillId="0" borderId="10" xfId="151" applyNumberFormat="1" applyFont="1" applyBorder="1" applyAlignment="1">
      <alignment horizontal="right" wrapText="1"/>
    </xf>
    <xf numFmtId="2" fontId="31" fillId="27" borderId="10" xfId="151" applyNumberFormat="1" applyFont="1" applyFill="1" applyBorder="1" applyAlignment="1">
      <alignment horizontal="right"/>
    </xf>
    <xf numFmtId="3" fontId="31" fillId="0" borderId="10" xfId="151" applyNumberFormat="1" applyFont="1" applyBorder="1" applyAlignment="1">
      <alignment horizontal="right"/>
    </xf>
    <xf numFmtId="1" fontId="31" fillId="0" borderId="10" xfId="151" applyNumberFormat="1" applyFont="1" applyBorder="1" applyAlignment="1">
      <alignment horizontal="right"/>
    </xf>
    <xf numFmtId="2" fontId="31" fillId="0" borderId="10" xfId="151" applyNumberFormat="1" applyFont="1" applyFill="1" applyBorder="1" applyAlignment="1">
      <alignment horizontal="right"/>
    </xf>
    <xf numFmtId="0" fontId="32" fillId="0" borderId="13" xfId="151" applyFont="1" applyBorder="1" applyAlignment="1">
      <alignment horizontal="left"/>
    </xf>
    <xf numFmtId="0" fontId="31" fillId="0" borderId="13" xfId="151" applyFont="1" applyBorder="1" applyAlignment="1">
      <alignment wrapText="1"/>
    </xf>
    <xf numFmtId="0" fontId="31" fillId="0" borderId="10" xfId="151" applyFont="1" applyBorder="1" applyAlignment="1">
      <alignment horizontal="right"/>
    </xf>
    <xf numFmtId="0" fontId="31" fillId="0" borderId="10" xfId="151" applyFont="1" applyFill="1" applyBorder="1" applyAlignment="1">
      <alignment horizontal="right"/>
    </xf>
    <xf numFmtId="0" fontId="29" fillId="26" borderId="15" xfId="151" applyFont="1" applyFill="1" applyBorder="1" applyAlignment="1">
      <alignment horizontal="right" wrapText="1"/>
    </xf>
    <xf numFmtId="3" fontId="29" fillId="26" borderId="16" xfId="151" applyNumberFormat="1" applyFont="1" applyFill="1" applyBorder="1" applyAlignment="1">
      <alignment horizontal="right"/>
    </xf>
    <xf numFmtId="1" fontId="29" fillId="26" borderId="16" xfId="151" applyNumberFormat="1" applyFont="1" applyFill="1" applyBorder="1" applyAlignment="1">
      <alignment horizontal="right"/>
    </xf>
    <xf numFmtId="0" fontId="29" fillId="26" borderId="14" xfId="151" applyFont="1" applyFill="1" applyBorder="1" applyAlignment="1">
      <alignment horizontal="center" vertical="center"/>
    </xf>
    <xf numFmtId="1" fontId="31" fillId="0" borderId="14" xfId="151" applyNumberFormat="1" applyFont="1" applyBorder="1" applyAlignment="1">
      <alignment horizontal="right"/>
    </xf>
    <xf numFmtId="3" fontId="29" fillId="26" borderId="17" xfId="151" applyNumberFormat="1" applyFont="1" applyFill="1" applyBorder="1" applyAlignment="1">
      <alignment horizontal="right"/>
    </xf>
    <xf numFmtId="10" fontId="32" fillId="0" borderId="10" xfId="151" applyNumberFormat="1" applyFont="1" applyBorder="1" applyAlignment="1">
      <alignment horizontal="center"/>
    </xf>
    <xf numFmtId="3" fontId="32" fillId="24" borderId="10" xfId="151" applyNumberFormat="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3" fontId="32" fillId="24" borderId="10" xfId="151" applyNumberFormat="1" applyFont="1" applyFill="1" applyBorder="1" applyAlignment="1">
      <alignment horizontal="right"/>
    </xf>
    <xf numFmtId="2" fontId="32" fillId="27" borderId="10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2" fillId="24" borderId="10" xfId="151" applyFont="1" applyFill="1" applyBorder="1" applyAlignment="1">
      <alignment horizontal="right"/>
    </xf>
    <xf numFmtId="3" fontId="32" fillId="24" borderId="25" xfId="151" applyNumberFormat="1" applyFont="1" applyFill="1" applyBorder="1" applyAlignment="1">
      <alignment horizontal="right"/>
    </xf>
    <xf numFmtId="2" fontId="32" fillId="0" borderId="25" xfId="151" applyNumberFormat="1" applyFont="1" applyFill="1" applyBorder="1" applyAlignment="1">
      <alignment horizontal="right"/>
    </xf>
    <xf numFmtId="1" fontId="32" fillId="24" borderId="25" xfId="151" applyNumberFormat="1" applyFont="1" applyFill="1" applyBorder="1" applyAlignment="1">
      <alignment horizontal="right"/>
    </xf>
    <xf numFmtId="0" fontId="32" fillId="24" borderId="25" xfId="151" applyFont="1" applyFill="1" applyBorder="1" applyAlignment="1">
      <alignment horizontal="right"/>
    </xf>
    <xf numFmtId="0" fontId="33" fillId="26" borderId="15" xfId="151" applyFont="1" applyFill="1" applyBorder="1" applyAlignment="1">
      <alignment horizontal="right" wrapText="1"/>
    </xf>
    <xf numFmtId="3" fontId="33" fillId="26" borderId="16" xfId="151" applyNumberFormat="1" applyFont="1" applyFill="1" applyBorder="1" applyAlignment="1">
      <alignment horizontal="right"/>
    </xf>
    <xf numFmtId="1" fontId="33" fillId="26" borderId="16" xfId="151" applyNumberFormat="1" applyFont="1" applyFill="1" applyBorder="1" applyAlignment="1">
      <alignment horizontal="right"/>
    </xf>
    <xf numFmtId="1" fontId="32" fillId="24" borderId="14" xfId="151" applyNumberFormat="1" applyFont="1" applyFill="1" applyBorder="1" applyAlignment="1">
      <alignment horizontal="right"/>
    </xf>
    <xf numFmtId="1" fontId="32" fillId="24" borderId="27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3" fontId="31" fillId="24" borderId="10" xfId="151" applyNumberFormat="1" applyFont="1" applyFill="1" applyBorder="1" applyAlignment="1">
      <alignment horizontal="right"/>
    </xf>
    <xf numFmtId="1" fontId="31" fillId="24" borderId="10" xfId="151" applyNumberFormat="1" applyFont="1" applyFill="1" applyBorder="1" applyAlignment="1">
      <alignment horizontal="right"/>
    </xf>
    <xf numFmtId="1" fontId="31" fillId="24" borderId="14" xfId="151" applyNumberFormat="1" applyFont="1" applyFill="1" applyBorder="1" applyAlignment="1">
      <alignment horizontal="right"/>
    </xf>
    <xf numFmtId="3" fontId="31" fillId="24" borderId="10" xfId="151" applyNumberFormat="1" applyFont="1" applyFill="1" applyBorder="1" applyAlignment="1">
      <alignment horizontal="right" wrapText="1"/>
    </xf>
    <xf numFmtId="0" fontId="31" fillId="24" borderId="10" xfId="151" applyFont="1" applyFill="1" applyBorder="1" applyAlignment="1">
      <alignment horizontal="right"/>
    </xf>
    <xf numFmtId="1" fontId="29" fillId="26" borderId="17" xfId="151" applyNumberFormat="1" applyFont="1" applyFill="1" applyBorder="1" applyAlignment="1">
      <alignment horizontal="right"/>
    </xf>
    <xf numFmtId="10" fontId="32" fillId="0" borderId="10" xfId="40" applyNumberFormat="1" applyFont="1" applyBorder="1" applyAlignment="1">
      <alignment horizontal="center"/>
    </xf>
    <xf numFmtId="1" fontId="31" fillId="0" borderId="10" xfId="151" applyNumberFormat="1" applyFont="1" applyFill="1" applyBorder="1" applyAlignment="1">
      <alignment horizontal="right"/>
    </xf>
    <xf numFmtId="10" fontId="32" fillId="0" borderId="0" xfId="40" applyNumberFormat="1" applyFont="1" applyBorder="1" applyAlignment="1">
      <alignment horizontal="center"/>
    </xf>
    <xf numFmtId="2" fontId="23" fillId="0" borderId="0" xfId="40" applyNumberFormat="1" applyFont="1" applyBorder="1"/>
    <xf numFmtId="10" fontId="34" fillId="0" borderId="10" xfId="151" applyNumberFormat="1" applyFont="1" applyBorder="1" applyAlignment="1">
      <alignment horizontal="center"/>
    </xf>
    <xf numFmtId="0" fontId="33" fillId="25" borderId="11" xfId="40" applyFont="1" applyFill="1" applyBorder="1" applyAlignment="1">
      <alignment horizontal="center" vertical="center"/>
    </xf>
    <xf numFmtId="0" fontId="32" fillId="0" borderId="13" xfId="40" applyFont="1" applyBorder="1"/>
    <xf numFmtId="0" fontId="32" fillId="0" borderId="13" xfId="40" applyFont="1" applyBorder="1" applyAlignment="1">
      <alignment horizontal="left"/>
    </xf>
    <xf numFmtId="0" fontId="32" fillId="0" borderId="15" xfId="40" applyFont="1" applyBorder="1" applyAlignment="1">
      <alignment horizontal="left"/>
    </xf>
    <xf numFmtId="0" fontId="33" fillId="25" borderId="12" xfId="40" applyFont="1" applyFill="1" applyBorder="1" applyAlignment="1">
      <alignment horizontal="center" vertical="center"/>
    </xf>
    <xf numFmtId="0" fontId="33" fillId="25" borderId="28" xfId="40" applyFont="1" applyFill="1" applyBorder="1" applyAlignment="1">
      <alignment horizontal="center" vertical="center"/>
    </xf>
    <xf numFmtId="10" fontId="32" fillId="0" borderId="14" xfId="40" applyNumberFormat="1" applyFont="1" applyBorder="1" applyAlignment="1">
      <alignment horizontal="center"/>
    </xf>
    <xf numFmtId="10" fontId="32" fillId="0" borderId="16" xfId="40" applyNumberFormat="1" applyFont="1" applyBorder="1" applyAlignment="1">
      <alignment horizontal="center"/>
    </xf>
    <xf numFmtId="10" fontId="32" fillId="0" borderId="17" xfId="40" applyNumberFormat="1" applyFont="1" applyBorder="1" applyAlignment="1">
      <alignment horizontal="center"/>
    </xf>
    <xf numFmtId="0" fontId="34" fillId="0" borderId="13" xfId="151" applyFont="1" applyBorder="1" applyAlignment="1">
      <alignment horizontal="left" wrapText="1"/>
    </xf>
    <xf numFmtId="0" fontId="34" fillId="24" borderId="13" xfId="151" applyFont="1" applyFill="1" applyBorder="1" applyAlignment="1">
      <alignment horizontal="left"/>
    </xf>
    <xf numFmtId="0" fontId="34" fillId="24" borderId="13" xfId="151" applyFont="1" applyFill="1" applyBorder="1" applyAlignment="1">
      <alignment horizontal="left" wrapText="1"/>
    </xf>
    <xf numFmtId="0" fontId="34" fillId="24" borderId="24" xfId="151" applyFont="1" applyFill="1" applyBorder="1" applyAlignment="1">
      <alignment horizontal="left"/>
    </xf>
    <xf numFmtId="0" fontId="34" fillId="24" borderId="13" xfId="151" applyFont="1" applyFill="1" applyBorder="1" applyAlignment="1">
      <alignment horizontal="justify"/>
    </xf>
    <xf numFmtId="0" fontId="34" fillId="24" borderId="13" xfId="151" applyFont="1" applyFill="1" applyBorder="1" applyAlignment="1">
      <alignment horizontal="justify" wrapText="1"/>
    </xf>
    <xf numFmtId="0" fontId="33" fillId="25" borderId="12" xfId="151" applyFont="1" applyFill="1" applyBorder="1" applyAlignment="1">
      <alignment horizontal="center"/>
    </xf>
    <xf numFmtId="0" fontId="33" fillId="25" borderId="28" xfId="151" applyFont="1" applyFill="1" applyBorder="1" applyAlignment="1">
      <alignment horizontal="center"/>
    </xf>
    <xf numFmtId="10" fontId="32" fillId="0" borderId="14" xfId="151" applyNumberFormat="1" applyFont="1" applyBorder="1" applyAlignment="1">
      <alignment horizontal="center"/>
    </xf>
    <xf numFmtId="3" fontId="32" fillId="0" borderId="16" xfId="151" applyNumberFormat="1" applyFont="1" applyBorder="1" applyAlignment="1">
      <alignment horizontal="center"/>
    </xf>
    <xf numFmtId="3" fontId="32" fillId="0" borderId="17" xfId="151" applyNumberFormat="1" applyFont="1" applyBorder="1" applyAlignment="1">
      <alignment horizontal="center"/>
    </xf>
    <xf numFmtId="0" fontId="26" fillId="0" borderId="0" xfId="151" applyFont="1"/>
    <xf numFmtId="0" fontId="35" fillId="0" borderId="0" xfId="0" applyFont="1" applyAlignment="1"/>
    <xf numFmtId="0" fontId="36" fillId="0" borderId="0" xfId="216" applyFont="1"/>
    <xf numFmtId="0" fontId="0" fillId="0" borderId="0" xfId="0"/>
    <xf numFmtId="0" fontId="26" fillId="0" borderId="0" xfId="151" applyFont="1"/>
    <xf numFmtId="0" fontId="35" fillId="0" borderId="0" xfId="0" applyFont="1" applyAlignment="1"/>
    <xf numFmtId="0" fontId="37" fillId="0" borderId="0" xfId="216" applyFont="1"/>
    <xf numFmtId="0" fontId="0" fillId="0" borderId="0" xfId="0"/>
    <xf numFmtId="0" fontId="35" fillId="0" borderId="0" xfId="0" applyFont="1" applyAlignment="1"/>
    <xf numFmtId="0" fontId="37" fillId="0" borderId="0" xfId="216" applyFont="1"/>
    <xf numFmtId="0" fontId="25" fillId="0" borderId="18" xfId="40" applyFont="1" applyBorder="1" applyAlignment="1">
      <alignment horizontal="center"/>
    </xf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8" fillId="0" borderId="18" xfId="151" applyFont="1" applyBorder="1" applyAlignment="1">
      <alignment horizont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3" fillId="0" borderId="15" xfId="151" applyFont="1" applyBorder="1" applyAlignment="1">
      <alignment horizontal="left"/>
    </xf>
    <xf numFmtId="0" fontId="33" fillId="0" borderId="16" xfId="151" applyFont="1" applyBorder="1" applyAlignment="1">
      <alignment horizontal="left"/>
    </xf>
    <xf numFmtId="0" fontId="29" fillId="25" borderId="11" xfId="151" applyFont="1" applyFill="1" applyBorder="1" applyAlignment="1">
      <alignment horizontal="center" vertical="center" wrapText="1"/>
    </xf>
    <xf numFmtId="0" fontId="29" fillId="25" borderId="13" xfId="151" applyFont="1" applyFill="1" applyBorder="1" applyAlignment="1">
      <alignment horizontal="center" vertical="center" wrapText="1"/>
    </xf>
    <xf numFmtId="0" fontId="29" fillId="25" borderId="12" xfId="151" applyFont="1" applyFill="1" applyBorder="1" applyAlignment="1">
      <alignment horizontal="center" vertical="center"/>
    </xf>
    <xf numFmtId="0" fontId="29" fillId="25" borderId="21" xfId="151" applyFont="1" applyFill="1" applyBorder="1" applyAlignment="1">
      <alignment horizontal="center" vertical="center" wrapText="1"/>
    </xf>
    <xf numFmtId="0" fontId="29" fillId="25" borderId="22" xfId="151" applyFont="1" applyFill="1" applyBorder="1" applyAlignment="1">
      <alignment horizontal="center" vertical="center" wrapText="1"/>
    </xf>
    <xf numFmtId="0" fontId="29" fillId="25" borderId="23" xfId="151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3" fillId="0" borderId="29" xfId="151" applyFont="1" applyBorder="1" applyAlignment="1">
      <alignment horizontal="left"/>
    </xf>
    <xf numFmtId="0" fontId="33" fillId="0" borderId="20" xfId="151" applyFont="1" applyBorder="1" applyAlignment="1">
      <alignment horizontal="left"/>
    </xf>
    <xf numFmtId="0" fontId="29" fillId="25" borderId="26" xfId="151" applyFont="1" applyFill="1" applyBorder="1" applyAlignment="1">
      <alignment horizontal="center" vertical="center" wrapText="1"/>
    </xf>
    <xf numFmtId="0" fontId="33" fillId="0" borderId="13" xfId="151" applyFont="1" applyBorder="1" applyAlignment="1">
      <alignment horizontal="left"/>
    </xf>
    <xf numFmtId="0" fontId="33" fillId="0" borderId="10" xfId="151" applyFont="1" applyBorder="1" applyAlignment="1">
      <alignment horizontal="left"/>
    </xf>
  </cellXfs>
  <cellStyles count="22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06"/>
    <cellStyle name="Calculation 3" xfId="210"/>
    <cellStyle name="Calculation 4" xfId="205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08"/>
    <cellStyle name="Input 3" xfId="209"/>
    <cellStyle name="Input 4" xfId="207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okazatelji poslovanja drustava u FBiH i RS" xfId="216"/>
    <cellStyle name="normální_Rezervy_prez_1_12_03" xfId="197"/>
    <cellStyle name="Note" xfId="198" builtinId="10" customBuiltin="1"/>
    <cellStyle name="Note 2" xfId="211"/>
    <cellStyle name="Note 3" xfId="204"/>
    <cellStyle name="Note 4" xfId="213"/>
    <cellStyle name="Output" xfId="199" builtinId="21" customBuiltin="1"/>
    <cellStyle name="Output 2" xfId="212"/>
    <cellStyle name="Output 3" xfId="217"/>
    <cellStyle name="Output 4" xfId="214"/>
    <cellStyle name="Standard_0103_s Versicherung" xfId="200"/>
    <cellStyle name="Title" xfId="201" builtinId="15" customBuiltin="1"/>
    <cellStyle name="Total" xfId="202" builtinId="25" customBuiltin="1"/>
    <cellStyle name="Total 2" xfId="215"/>
    <cellStyle name="Total 3" xfId="218"/>
    <cellStyle name="Total 4" xfId="219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  <color rgb="FFB8CCE4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4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0.43099999999999999</c:v>
                </c:pt>
                <c:pt idx="1">
                  <c:v>0.42949999999999999</c:v>
                </c:pt>
                <c:pt idx="2">
                  <c:v>0.41930000000000001</c:v>
                </c:pt>
                <c:pt idx="3">
                  <c:v>0.45979999999999999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0.66320000000000001</c:v>
                </c:pt>
                <c:pt idx="1">
                  <c:v>0.66310000000000002</c:v>
                </c:pt>
                <c:pt idx="2">
                  <c:v>0.65869999999999995</c:v>
                </c:pt>
                <c:pt idx="3">
                  <c:v>0.71739999999999993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0.15709999999999999</c:v>
                </c:pt>
                <c:pt idx="1">
                  <c:v>0.1462</c:v>
                </c:pt>
                <c:pt idx="2">
                  <c:v>0.13719999999999999</c:v>
                </c:pt>
                <c:pt idx="3">
                  <c:v>0.1308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974336"/>
        <c:axId val="76976128"/>
        <c:axId val="0"/>
      </c:bar3DChart>
      <c:catAx>
        <c:axId val="7697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6976128"/>
        <c:crosses val="autoZero"/>
        <c:auto val="1"/>
        <c:lblAlgn val="ctr"/>
        <c:lblOffset val="100"/>
        <c:noMultiLvlLbl val="0"/>
      </c:catAx>
      <c:valAx>
        <c:axId val="769761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6974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86726039016117"/>
          <c:y val="0.15013973063973071"/>
          <c:w val="0.25346501272264632"/>
          <c:h val="0.59578367003367005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311" l="0.70000000000000062" r="0.70000000000000062" t="0.750000000000003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455E-2"/>
          <c:w val="0.74801732239219565"/>
          <c:h val="0.670414437084641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Životno'!$B$21:$C$21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3722259583053166E-3"/>
                  <c:y val="5.6021251475796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3493731535132658E-17"/>
                  <c:y val="5.6021251475796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5.6021251475796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6987463070265118E-17"/>
                  <c:y val="5.6021251475796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Životno'!$D$20:$G$20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'HHI - Životno'!$D$21:$G$21</c:f>
              <c:numCache>
                <c:formatCode>0.00%</c:formatCode>
                <c:ptCount val="4"/>
                <c:pt idx="0">
                  <c:v>0.70020399303740677</c:v>
                </c:pt>
                <c:pt idx="1">
                  <c:v>0.73777624741751713</c:v>
                </c:pt>
                <c:pt idx="2">
                  <c:v>0.75236569368647677</c:v>
                </c:pt>
                <c:pt idx="3">
                  <c:v>0.75226126043482255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89248"/>
        <c:axId val="78819712"/>
      </c:barChart>
      <c:lineChart>
        <c:grouping val="standard"/>
        <c:varyColors val="0"/>
        <c:ser>
          <c:idx val="1"/>
          <c:order val="1"/>
          <c:tx>
            <c:strRef>
              <c:f>'HHI - Životno'!$B$22:$C$22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696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49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Životno'!$D$20:$G$20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'HHI - Životno'!$D$22:$G$22</c:f>
              <c:numCache>
                <c:formatCode>#,##0</c:formatCode>
                <c:ptCount val="4"/>
                <c:pt idx="0">
                  <c:v>1770.216807975095</c:v>
                </c:pt>
                <c:pt idx="1">
                  <c:v>1776.8855812210406</c:v>
                </c:pt>
                <c:pt idx="2">
                  <c:v>1693.5875372873893</c:v>
                </c:pt>
                <c:pt idx="3">
                  <c:v>1676.4124647071535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21248"/>
        <c:axId val="78822784"/>
      </c:lineChart>
      <c:catAx>
        <c:axId val="7878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19712"/>
        <c:crosses val="autoZero"/>
        <c:auto val="1"/>
        <c:lblAlgn val="ctr"/>
        <c:lblOffset val="100"/>
        <c:noMultiLvlLbl val="0"/>
      </c:catAx>
      <c:valAx>
        <c:axId val="78819712"/>
        <c:scaling>
          <c:orientation val="minMax"/>
          <c:max val="0.85000000000000164"/>
          <c:min val="0.67000000000000148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789248"/>
        <c:crosses val="autoZero"/>
        <c:crossBetween val="between"/>
      </c:valAx>
      <c:catAx>
        <c:axId val="7882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8822784"/>
        <c:crosses val="autoZero"/>
        <c:auto val="1"/>
        <c:lblAlgn val="ctr"/>
        <c:lblOffset val="100"/>
        <c:noMultiLvlLbl val="0"/>
      </c:catAx>
      <c:valAx>
        <c:axId val="78822784"/>
        <c:scaling>
          <c:orientation val="minMax"/>
          <c:max val="2000"/>
          <c:min val="11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2124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261"/>
          <c:w val="0.88889061122468005"/>
          <c:h val="6.7415976913539455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" l="0.70000000000000062" r="0.70000000000000062" t="0.75000000000000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454E-2"/>
          <c:y val="6.0000195313135794E-2"/>
          <c:w val="0.759849906191373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Neživotno'!$B$39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8355048859935081E-3"/>
                  <c:y val="4.7011179557380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440825190010932E-3"/>
                  <c:y val="9.01209217431050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414042707202403E-3"/>
                  <c:y val="2.8473648186173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788273615626933E-4"/>
                  <c:y val="4.95436915354788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Neživotno'!$D$38:$G$38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'HHI - Neživotno'!$D$39:$G$39</c:f>
              <c:numCache>
                <c:formatCode>0.00%</c:formatCode>
                <c:ptCount val="4"/>
                <c:pt idx="0">
                  <c:v>0.39500996067956451</c:v>
                </c:pt>
                <c:pt idx="1">
                  <c:v>0.38996745000778155</c:v>
                </c:pt>
                <c:pt idx="2">
                  <c:v>0.37680919872884394</c:v>
                </c:pt>
                <c:pt idx="3">
                  <c:v>0.41432067663442818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64096"/>
        <c:axId val="99765632"/>
      </c:barChart>
      <c:lineChart>
        <c:grouping val="stacked"/>
        <c:varyColors val="0"/>
        <c:ser>
          <c:idx val="1"/>
          <c:order val="1"/>
          <c:tx>
            <c:strRef>
              <c:f>'HHI - Neživotno'!$B$40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7863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426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Neživotno'!$D$38:$G$38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'HHI - Neživotno'!$D$40:$G$40</c:f>
              <c:numCache>
                <c:formatCode>#,##0</c:formatCode>
                <c:ptCount val="4"/>
                <c:pt idx="0">
                  <c:v>690.27858576188135</c:v>
                </c:pt>
                <c:pt idx="1">
                  <c:v>667.76650746569942</c:v>
                </c:pt>
                <c:pt idx="2">
                  <c:v>649.31545790894131</c:v>
                </c:pt>
                <c:pt idx="3">
                  <c:v>734.08737689175302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75040"/>
        <c:axId val="100776576"/>
      </c:lineChart>
      <c:catAx>
        <c:axId val="9976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65632"/>
        <c:crossesAt val="0.35000000000000031"/>
        <c:auto val="1"/>
        <c:lblAlgn val="ctr"/>
        <c:lblOffset val="100"/>
        <c:noMultiLvlLbl val="0"/>
      </c:catAx>
      <c:valAx>
        <c:axId val="99765632"/>
        <c:scaling>
          <c:orientation val="minMax"/>
          <c:max val="0.47000000000000008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64096"/>
        <c:crosses val="autoZero"/>
        <c:crossBetween val="between"/>
      </c:valAx>
      <c:catAx>
        <c:axId val="10077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0776576"/>
        <c:crosses val="autoZero"/>
        <c:auto val="1"/>
        <c:lblAlgn val="ctr"/>
        <c:lblOffset val="100"/>
        <c:noMultiLvlLbl val="0"/>
      </c:catAx>
      <c:valAx>
        <c:axId val="100776576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0775040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477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39370078740157488" l="0.39370078740157488" r="0.39370078740157488" t="0.39370078740157488" header="0.19685039370078738" footer="0.19685039370078738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94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Ukupno'!$B$39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1240740740740731E-4"/>
                  <c:y val="2.93948208989276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9566666666666235E-3"/>
                  <c:y val="2.2453228382386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48148148148152E-3"/>
                  <c:y val="1.3056125941136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3087037037037174E-3"/>
                  <c:y val="3.007928359571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Ukupno'!$D$38:$G$38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'HHI - Ukupno'!$D$39:$G$39</c:f>
              <c:numCache>
                <c:formatCode>0.00%</c:formatCode>
                <c:ptCount val="4"/>
                <c:pt idx="0">
                  <c:v>0.38132887436959384</c:v>
                </c:pt>
                <c:pt idx="1">
                  <c:v>0.37786761293027299</c:v>
                </c:pt>
                <c:pt idx="2">
                  <c:v>0.3607739387737558</c:v>
                </c:pt>
                <c:pt idx="3">
                  <c:v>0.38967935697361911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45056"/>
        <c:axId val="100846592"/>
      </c:barChart>
      <c:lineChart>
        <c:grouping val="stacked"/>
        <c:varyColors val="0"/>
        <c:ser>
          <c:idx val="1"/>
          <c:order val="1"/>
          <c:tx>
            <c:strRef>
              <c:f>'HHI - Ukupno'!$B$40:$C$40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0483518518518608E-2"/>
                  <c:y val="-4.5891512662559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706851851851827E-2"/>
                  <c:y val="-4.2801733972165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1883333333333439E-2"/>
                  <c:y val="-5.1102270134610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637592592592602E-2"/>
                  <c:y val="-4.2801448779374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Ukupno'!$D$38:$G$38</c:f>
              <c:strCache>
                <c:ptCount val="4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</c:strCache>
            </c:strRef>
          </c:cat>
          <c:val>
            <c:numRef>
              <c:f>'HHI - Ukupno'!$D$40:$G$40</c:f>
              <c:numCache>
                <c:formatCode>#,##0</c:formatCode>
                <c:ptCount val="4"/>
                <c:pt idx="0">
                  <c:v>644.69253290704637</c:v>
                </c:pt>
                <c:pt idx="1">
                  <c:v>626.51920138978153</c:v>
                </c:pt>
                <c:pt idx="2">
                  <c:v>599.87681403364456</c:v>
                </c:pt>
                <c:pt idx="3">
                  <c:v>655.54288047561852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91744"/>
        <c:axId val="100993280"/>
      </c:lineChart>
      <c:catAx>
        <c:axId val="10084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0846592"/>
        <c:crossesAt val="0.30000000000000032"/>
        <c:auto val="1"/>
        <c:lblAlgn val="ctr"/>
        <c:lblOffset val="100"/>
        <c:noMultiLvlLbl val="0"/>
      </c:catAx>
      <c:valAx>
        <c:axId val="100846592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0845056"/>
        <c:crosses val="autoZero"/>
        <c:crossBetween val="between"/>
        <c:majorUnit val="0.05"/>
        <c:minorUnit val="1.0000000000000005E-2"/>
      </c:valAx>
      <c:catAx>
        <c:axId val="10099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0993280"/>
        <c:crossesAt val="500"/>
        <c:auto val="1"/>
        <c:lblAlgn val="ctr"/>
        <c:lblOffset val="100"/>
        <c:noMultiLvlLbl val="0"/>
      </c:catAx>
      <c:valAx>
        <c:axId val="100993280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099174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4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544" l="0.70000000000000062" r="0.70000000000000062" t="0.750000000000005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19049</xdr:rowOff>
    </xdr:from>
    <xdr:to>
      <xdr:col>6</xdr:col>
      <xdr:colOff>0</xdr:colOff>
      <xdr:row>23</xdr:row>
      <xdr:rowOff>128099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19042</xdr:colOff>
      <xdr:row>24</xdr:row>
      <xdr:rowOff>9525</xdr:rowOff>
    </xdr:from>
    <xdr:to>
      <xdr:col>5</xdr:col>
      <xdr:colOff>1152524</xdr:colOff>
      <xdr:row>42</xdr:row>
      <xdr:rowOff>144075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42</xdr:row>
      <xdr:rowOff>9525</xdr:rowOff>
    </xdr:from>
    <xdr:to>
      <xdr:col>6</xdr:col>
      <xdr:colOff>1499</xdr:colOff>
      <xdr:row>59</xdr:row>
      <xdr:rowOff>115500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42</xdr:row>
      <xdr:rowOff>19049</xdr:rowOff>
    </xdr:from>
    <xdr:to>
      <xdr:col>6</xdr:col>
      <xdr:colOff>0</xdr:colOff>
      <xdr:row>59</xdr:row>
      <xdr:rowOff>125024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8" width="10.42578125" style="1"/>
    <col min="9" max="9" width="11.42578125" style="1" bestFit="1" customWidth="1"/>
    <col min="10" max="16384" width="10.42578125" style="1"/>
  </cols>
  <sheetData>
    <row r="2" spans="2:11" ht="15.75" x14ac:dyDescent="0.25">
      <c r="B2" s="87" t="s">
        <v>29</v>
      </c>
      <c r="C2" s="88"/>
      <c r="D2" s="88"/>
      <c r="E2" s="88"/>
      <c r="F2" s="89"/>
    </row>
    <row r="3" spans="2:11" ht="16.5" thickBot="1" x14ac:dyDescent="0.3">
      <c r="B3" s="2"/>
      <c r="C3" s="3"/>
      <c r="D3" s="3"/>
    </row>
    <row r="4" spans="2:11" ht="26.25" customHeight="1" x14ac:dyDescent="0.2">
      <c r="B4" s="57" t="s">
        <v>27</v>
      </c>
      <c r="C4" s="61" t="s">
        <v>30</v>
      </c>
      <c r="D4" s="61" t="s">
        <v>31</v>
      </c>
      <c r="E4" s="61" t="s">
        <v>32</v>
      </c>
      <c r="F4" s="62" t="s">
        <v>33</v>
      </c>
    </row>
    <row r="5" spans="2:11" ht="15" x14ac:dyDescent="0.25">
      <c r="B5" s="58" t="s">
        <v>40</v>
      </c>
      <c r="C5" s="52">
        <v>0.43099999999999999</v>
      </c>
      <c r="D5" s="52">
        <v>0.42949999999999999</v>
      </c>
      <c r="E5" s="52">
        <v>0.41930000000000001</v>
      </c>
      <c r="F5" s="63">
        <v>0.45979999999999999</v>
      </c>
      <c r="H5" s="54"/>
      <c r="I5" s="54"/>
      <c r="J5" s="54"/>
      <c r="K5" s="54"/>
    </row>
    <row r="6" spans="2:11" ht="15" x14ac:dyDescent="0.25">
      <c r="B6" s="59" t="s">
        <v>41</v>
      </c>
      <c r="C6" s="52">
        <v>0.66320000000000001</v>
      </c>
      <c r="D6" s="52">
        <v>0.66310000000000002</v>
      </c>
      <c r="E6" s="52">
        <v>0.65869999999999995</v>
      </c>
      <c r="F6" s="63">
        <v>0.71739999999999993</v>
      </c>
      <c r="H6" s="55"/>
      <c r="I6" s="55"/>
      <c r="J6" s="55"/>
      <c r="K6" s="55"/>
    </row>
    <row r="7" spans="2:11" ht="15.75" thickBot="1" x14ac:dyDescent="0.3">
      <c r="B7" s="60" t="s">
        <v>28</v>
      </c>
      <c r="C7" s="64">
        <v>0.15709999999999999</v>
      </c>
      <c r="D7" s="64">
        <v>0.1462</v>
      </c>
      <c r="E7" s="64">
        <v>0.13719999999999999</v>
      </c>
      <c r="F7" s="65">
        <v>0.1308</v>
      </c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140625" style="4" customWidth="1"/>
    <col min="2" max="2" width="28.5703125" style="4" customWidth="1"/>
    <col min="3" max="3" width="17.7109375" style="4" customWidth="1"/>
    <col min="4" max="4" width="7.85546875" style="4" customWidth="1"/>
    <col min="5" max="5" width="7.7109375" style="4" bestFit="1" customWidth="1"/>
    <col min="6" max="6" width="17.28515625" style="4" customWidth="1"/>
    <col min="7" max="7" width="10.28515625" style="4" customWidth="1"/>
    <col min="8" max="8" width="7.28515625" style="4" customWidth="1"/>
    <col min="9" max="9" width="17.5703125" style="4" customWidth="1"/>
    <col min="10" max="10" width="7.85546875" style="4" customWidth="1"/>
    <col min="11" max="11" width="7.140625" style="4" customWidth="1"/>
    <col min="12" max="12" width="17.7109375" style="4" customWidth="1"/>
    <col min="13" max="13" width="7.85546875" style="4" customWidth="1"/>
    <col min="14" max="14" width="6.85546875" style="4" customWidth="1"/>
    <col min="15" max="15" width="8.28515625" style="4" bestFit="1" customWidth="1"/>
    <col min="16" max="16" width="7.28515625" style="4" bestFit="1" customWidth="1"/>
    <col min="17" max="17" width="6.140625" style="4" bestFit="1" customWidth="1"/>
    <col min="18" max="16384" width="10.42578125" style="4"/>
  </cols>
  <sheetData>
    <row r="2" spans="2:16" ht="15.75" x14ac:dyDescent="0.25">
      <c r="B2" s="90" t="s">
        <v>36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  <c r="O2" s="7"/>
    </row>
    <row r="3" spans="2:16" ht="16.5" thickBot="1" x14ac:dyDescent="0.3"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ht="18" customHeight="1" x14ac:dyDescent="0.25">
      <c r="B4" s="97" t="s">
        <v>42</v>
      </c>
      <c r="C4" s="99" t="s">
        <v>30</v>
      </c>
      <c r="D4" s="99"/>
      <c r="E4" s="99"/>
      <c r="F4" s="99" t="s">
        <v>31</v>
      </c>
      <c r="G4" s="99"/>
      <c r="H4" s="99"/>
      <c r="I4" s="100" t="s">
        <v>32</v>
      </c>
      <c r="J4" s="101"/>
      <c r="K4" s="102"/>
      <c r="L4" s="100" t="s">
        <v>33</v>
      </c>
      <c r="M4" s="103"/>
      <c r="N4" s="104"/>
      <c r="O4" s="7"/>
    </row>
    <row r="5" spans="2:16" ht="39" customHeight="1" x14ac:dyDescent="0.25">
      <c r="B5" s="98"/>
      <c r="C5" s="11" t="s">
        <v>43</v>
      </c>
      <c r="D5" s="11" t="s">
        <v>35</v>
      </c>
      <c r="E5" s="12" t="s">
        <v>0</v>
      </c>
      <c r="F5" s="11" t="s">
        <v>43</v>
      </c>
      <c r="G5" s="11" t="s">
        <v>35</v>
      </c>
      <c r="H5" s="12" t="s">
        <v>0</v>
      </c>
      <c r="I5" s="11" t="s">
        <v>43</v>
      </c>
      <c r="J5" s="11" t="s">
        <v>35</v>
      </c>
      <c r="K5" s="12" t="s">
        <v>0</v>
      </c>
      <c r="L5" s="11" t="s">
        <v>43</v>
      </c>
      <c r="M5" s="11" t="s">
        <v>35</v>
      </c>
      <c r="N5" s="26" t="s">
        <v>0</v>
      </c>
      <c r="O5" s="7"/>
    </row>
    <row r="6" spans="2:16" ht="15.75" x14ac:dyDescent="0.25">
      <c r="B6" s="13" t="s">
        <v>3</v>
      </c>
      <c r="C6" s="14">
        <f>9740185/1000</f>
        <v>9740.1849999999995</v>
      </c>
      <c r="D6" s="15">
        <f t="shared" ref="D6:D12" si="0">C6/C$17*100</f>
        <v>33.383680954587874</v>
      </c>
      <c r="E6" s="16">
        <f>D6^2</f>
        <v>1114.4701540777132</v>
      </c>
      <c r="F6" s="14">
        <v>10273</v>
      </c>
      <c r="G6" s="15">
        <f t="shared" ref="G6:G12" si="1">F6/F$17*100</f>
        <v>32.157390596631821</v>
      </c>
      <c r="H6" s="16">
        <f>G6^2</f>
        <v>1034.0977699843447</v>
      </c>
      <c r="I6" s="14">
        <v>11809</v>
      </c>
      <c r="J6" s="15">
        <f t="shared" ref="J6:J12" si="2">I6/I$17*100</f>
        <v>29.562409252490863</v>
      </c>
      <c r="K6" s="17">
        <f>J6^2</f>
        <v>873.93604081175738</v>
      </c>
      <c r="L6" s="14">
        <v>15163</v>
      </c>
      <c r="M6" s="15">
        <f t="shared" ref="M6:M15" si="3">L6/L$17*100</f>
        <v>27.819466104027153</v>
      </c>
      <c r="N6" s="27">
        <f>M6^2</f>
        <v>773.9226943131157</v>
      </c>
      <c r="O6" s="7"/>
    </row>
    <row r="7" spans="2:16" ht="15.75" x14ac:dyDescent="0.25">
      <c r="B7" s="13" t="s">
        <v>4</v>
      </c>
      <c r="C7" s="14">
        <f>1993150/1000</f>
        <v>1993.15</v>
      </c>
      <c r="D7" s="18">
        <f t="shared" si="0"/>
        <v>6.831357278597566</v>
      </c>
      <c r="E7" s="16">
        <f>D7^2</f>
        <v>46.667442267847946</v>
      </c>
      <c r="F7" s="14">
        <v>2903</v>
      </c>
      <c r="G7" s="15">
        <f t="shared" si="1"/>
        <v>9.0872096663119013</v>
      </c>
      <c r="H7" s="16">
        <f>G7^2</f>
        <v>82.577379519512462</v>
      </c>
      <c r="I7" s="14">
        <v>5739</v>
      </c>
      <c r="J7" s="15">
        <f t="shared" si="2"/>
        <v>14.366895308666699</v>
      </c>
      <c r="K7" s="17">
        <f>J7^2</f>
        <v>206.40768081018919</v>
      </c>
      <c r="L7" s="14">
        <v>10112</v>
      </c>
      <c r="M7" s="15">
        <f t="shared" si="3"/>
        <v>18.552426382900652</v>
      </c>
      <c r="N7" s="27">
        <f>M7^2</f>
        <v>344.19252469294815</v>
      </c>
      <c r="O7" s="7"/>
    </row>
    <row r="8" spans="2:16" ht="15.75" x14ac:dyDescent="0.25">
      <c r="B8" s="13" t="s">
        <v>49</v>
      </c>
      <c r="C8" s="16">
        <f>4022612/1000</f>
        <v>4022.6120000000001</v>
      </c>
      <c r="D8" s="15">
        <f t="shared" si="0"/>
        <v>13.787170943066959</v>
      </c>
      <c r="E8" s="16">
        <f t="shared" ref="E8:E16" si="4">D8^2</f>
        <v>190.08608261334987</v>
      </c>
      <c r="F8" s="16">
        <v>5066</v>
      </c>
      <c r="G8" s="15">
        <f t="shared" si="1"/>
        <v>15.858010392537405</v>
      </c>
      <c r="H8" s="16">
        <f t="shared" ref="H8:H16" si="5">G8^2</f>
        <v>251.47649360982436</v>
      </c>
      <c r="I8" s="16">
        <v>6550</v>
      </c>
      <c r="J8" s="15">
        <f t="shared" si="2"/>
        <v>16.397136133780606</v>
      </c>
      <c r="K8" s="17">
        <f t="shared" ref="K8:K12" si="6">J8^2</f>
        <v>268.86607338973357</v>
      </c>
      <c r="L8" s="16">
        <v>8645</v>
      </c>
      <c r="M8" s="15">
        <f t="shared" si="3"/>
        <v>15.860930189890835</v>
      </c>
      <c r="N8" s="27">
        <f t="shared" ref="N8:N13" si="7">M8^2</f>
        <v>251.56910648859053</v>
      </c>
      <c r="O8" s="7"/>
      <c r="P8" s="6" t="s">
        <v>1</v>
      </c>
    </row>
    <row r="9" spans="2:16" ht="15.75" x14ac:dyDescent="0.25">
      <c r="B9" s="13" t="s">
        <v>6</v>
      </c>
      <c r="C9" s="14">
        <f>4606275/1000</f>
        <v>4606.2749999999996</v>
      </c>
      <c r="D9" s="15">
        <f t="shared" si="0"/>
        <v>15.787627749277275</v>
      </c>
      <c r="E9" s="16">
        <f>D9^2</f>
        <v>249.24918994974985</v>
      </c>
      <c r="F9" s="14">
        <v>5327</v>
      </c>
      <c r="G9" s="15">
        <f t="shared" si="1"/>
        <v>16.675014086270583</v>
      </c>
      <c r="H9" s="16">
        <f>G9^2</f>
        <v>278.05609477732236</v>
      </c>
      <c r="I9" s="14">
        <v>5956</v>
      </c>
      <c r="J9" s="15">
        <f t="shared" si="2"/>
        <v>14.910128673709508</v>
      </c>
      <c r="K9" s="17">
        <f>J9^2</f>
        <v>222.31193706657444</v>
      </c>
      <c r="L9" s="14">
        <v>7082</v>
      </c>
      <c r="M9" s="15">
        <f t="shared" si="3"/>
        <v>12.993303366663609</v>
      </c>
      <c r="N9" s="27">
        <f>M9^2</f>
        <v>168.82593237815186</v>
      </c>
      <c r="O9" s="7"/>
    </row>
    <row r="10" spans="2:16" ht="15.75" x14ac:dyDescent="0.25">
      <c r="B10" s="19" t="s">
        <v>7</v>
      </c>
      <c r="C10" s="16">
        <f>1747783/1000</f>
        <v>1747.7829999999999</v>
      </c>
      <c r="D10" s="18">
        <f t="shared" si="0"/>
        <v>5.9903821179836374</v>
      </c>
      <c r="E10" s="16">
        <f t="shared" si="4"/>
        <v>35.884677919458127</v>
      </c>
      <c r="F10" s="16">
        <v>1871</v>
      </c>
      <c r="G10" s="18">
        <f t="shared" si="1"/>
        <v>5.8567582795968196</v>
      </c>
      <c r="H10" s="16">
        <f t="shared" si="5"/>
        <v>34.301617545625895</v>
      </c>
      <c r="I10" s="16">
        <v>3004</v>
      </c>
      <c r="J10" s="18">
        <f t="shared" si="2"/>
        <v>7.5201522054773946</v>
      </c>
      <c r="K10" s="17">
        <f t="shared" si="6"/>
        <v>56.55268919354652</v>
      </c>
      <c r="L10" s="16">
        <v>4937</v>
      </c>
      <c r="M10" s="18">
        <f t="shared" si="3"/>
        <v>9.0578845977433264</v>
      </c>
      <c r="N10" s="27">
        <f t="shared" si="7"/>
        <v>82.045273386035788</v>
      </c>
      <c r="O10" s="7"/>
    </row>
    <row r="11" spans="2:16" ht="15.75" x14ac:dyDescent="0.25">
      <c r="B11" s="13" t="s">
        <v>8</v>
      </c>
      <c r="C11" s="16">
        <f>2060420/1000</f>
        <v>2060.42</v>
      </c>
      <c r="D11" s="15">
        <f t="shared" si="0"/>
        <v>7.0619196568085671</v>
      </c>
      <c r="E11" s="16">
        <f>D11^2</f>
        <v>49.870709239219231</v>
      </c>
      <c r="F11" s="16">
        <v>2058</v>
      </c>
      <c r="G11" s="18">
        <f t="shared" si="1"/>
        <v>6.4421210793213541</v>
      </c>
      <c r="H11" s="16">
        <f>G11^2</f>
        <v>41.50092400063653</v>
      </c>
      <c r="I11" s="16">
        <v>2167</v>
      </c>
      <c r="J11" s="18">
        <f t="shared" si="2"/>
        <v>5.4248235117408496</v>
      </c>
      <c r="K11" s="17">
        <f>J11^2</f>
        <v>29.428710133536324</v>
      </c>
      <c r="L11" s="16">
        <v>2393</v>
      </c>
      <c r="M11" s="18">
        <f t="shared" si="3"/>
        <v>4.3904228969819288</v>
      </c>
      <c r="N11" s="27">
        <f>M11^2</f>
        <v>19.275813214343192</v>
      </c>
      <c r="O11" s="7"/>
    </row>
    <row r="12" spans="2:16" ht="15.75" x14ac:dyDescent="0.25">
      <c r="B12" s="13" t="s">
        <v>9</v>
      </c>
      <c r="C12" s="16">
        <f>791200/1000</f>
        <v>791.2</v>
      </c>
      <c r="D12" s="18">
        <f t="shared" si="0"/>
        <v>2.7117727611200331</v>
      </c>
      <c r="E12" s="16">
        <f t="shared" si="4"/>
        <v>7.3537115079525677</v>
      </c>
      <c r="F12" s="16">
        <v>1032</v>
      </c>
      <c r="G12" s="18">
        <f t="shared" si="1"/>
        <v>3.2304513867150817</v>
      </c>
      <c r="H12" s="16">
        <f t="shared" si="5"/>
        <v>10.435816161929393</v>
      </c>
      <c r="I12" s="16">
        <v>1147</v>
      </c>
      <c r="J12" s="18">
        <f t="shared" si="2"/>
        <v>2.8713763580834128</v>
      </c>
      <c r="K12" s="17">
        <f t="shared" si="6"/>
        <v>8.2448021897603638</v>
      </c>
      <c r="L12" s="16">
        <v>2371</v>
      </c>
      <c r="M12" s="18">
        <f t="shared" si="3"/>
        <v>4.3500596275571048</v>
      </c>
      <c r="N12" s="27">
        <f t="shared" si="7"/>
        <v>18.923018763302256</v>
      </c>
      <c r="O12" s="7"/>
    </row>
    <row r="13" spans="2:16" ht="15.75" x14ac:dyDescent="0.25">
      <c r="B13" s="66" t="s">
        <v>50</v>
      </c>
      <c r="C13" s="16" t="s">
        <v>2</v>
      </c>
      <c r="D13" s="18" t="s">
        <v>2</v>
      </c>
      <c r="E13" s="16" t="s">
        <v>2</v>
      </c>
      <c r="F13" s="16" t="s">
        <v>2</v>
      </c>
      <c r="G13" s="18" t="s">
        <v>2</v>
      </c>
      <c r="H13" s="16" t="s">
        <v>2</v>
      </c>
      <c r="I13" s="16" t="s">
        <v>2</v>
      </c>
      <c r="J13" s="18" t="s">
        <v>2</v>
      </c>
      <c r="K13" s="17" t="s">
        <v>2</v>
      </c>
      <c r="L13" s="16">
        <v>1684</v>
      </c>
      <c r="M13" s="18">
        <f t="shared" si="3"/>
        <v>3.0896248050637558</v>
      </c>
      <c r="N13" s="27">
        <f t="shared" si="7"/>
        <v>9.5457814360652513</v>
      </c>
      <c r="O13" s="7"/>
    </row>
    <row r="14" spans="2:16" ht="15.75" x14ac:dyDescent="0.25">
      <c r="B14" s="13" t="s">
        <v>10</v>
      </c>
      <c r="C14" s="16">
        <f>1981675/1000</f>
        <v>1981.675</v>
      </c>
      <c r="D14" s="18">
        <f>C14/C$17*100</f>
        <v>6.7920276622757099</v>
      </c>
      <c r="E14" s="16">
        <f>D14^2</f>
        <v>46.131639765118443</v>
      </c>
      <c r="F14" s="16">
        <v>1591</v>
      </c>
      <c r="G14" s="18">
        <f>F14/F$17*100</f>
        <v>4.9802792211857509</v>
      </c>
      <c r="H14" s="16">
        <f>G14^2</f>
        <v>24.80318112097455</v>
      </c>
      <c r="I14" s="16">
        <v>1514</v>
      </c>
      <c r="J14" s="18">
        <f>I14/I$17*100</f>
        <v>3.7901166574876086</v>
      </c>
      <c r="K14" s="17">
        <f>J14^2</f>
        <v>14.364984277365043</v>
      </c>
      <c r="L14" s="16">
        <v>1348</v>
      </c>
      <c r="M14" s="18">
        <f t="shared" si="3"/>
        <v>2.4731675993028159</v>
      </c>
      <c r="N14" s="27">
        <f>M14^2</f>
        <v>6.1165579742412541</v>
      </c>
      <c r="O14" s="7"/>
    </row>
    <row r="15" spans="2:16" ht="15.75" x14ac:dyDescent="0.25">
      <c r="B15" s="20" t="s">
        <v>51</v>
      </c>
      <c r="C15" s="16">
        <f>1343615/1000</f>
        <v>1343.615</v>
      </c>
      <c r="D15" s="18">
        <f>C15/C$17*100</f>
        <v>4.605129623903303</v>
      </c>
      <c r="E15" s="16">
        <f t="shared" si="4"/>
        <v>21.207218852951776</v>
      </c>
      <c r="F15" s="16">
        <v>1324</v>
      </c>
      <c r="G15" s="18">
        <f>F15/F$17*100</f>
        <v>4.1444938333437671</v>
      </c>
      <c r="H15" s="16">
        <f t="shared" si="5"/>
        <v>17.176829134624512</v>
      </c>
      <c r="I15" s="21">
        <v>911</v>
      </c>
      <c r="J15" s="18">
        <f>I15/I$17*100</f>
        <v>2.2805787813548291</v>
      </c>
      <c r="K15" s="17">
        <f>J15^2</f>
        <v>5.2010395779658776</v>
      </c>
      <c r="L15" s="21">
        <v>770</v>
      </c>
      <c r="M15" s="18">
        <f t="shared" si="3"/>
        <v>1.4127144298688195</v>
      </c>
      <c r="N15" s="27">
        <f>M15^2</f>
        <v>1.9957620603595836</v>
      </c>
      <c r="O15" s="7"/>
    </row>
    <row r="16" spans="2:16" ht="15.75" x14ac:dyDescent="0.25">
      <c r="B16" s="13" t="s">
        <v>12</v>
      </c>
      <c r="C16" s="14">
        <f>889571/1000</f>
        <v>889.57100000000003</v>
      </c>
      <c r="D16" s="18">
        <f>C16/C$17*100</f>
        <v>3.0489312523790559</v>
      </c>
      <c r="E16" s="16">
        <f t="shared" si="4"/>
        <v>9.2959817817337189</v>
      </c>
      <c r="F16" s="14">
        <v>501</v>
      </c>
      <c r="G16" s="18">
        <f>F16/F$17*100</f>
        <v>1.5682714580855195</v>
      </c>
      <c r="H16" s="16">
        <f t="shared" si="5"/>
        <v>2.4594753662456812</v>
      </c>
      <c r="I16" s="14">
        <v>1149</v>
      </c>
      <c r="J16" s="18">
        <f>I16/I$17*100</f>
        <v>2.8763831172082313</v>
      </c>
      <c r="K16" s="17">
        <f>J16^2</f>
        <v>8.2735798369605416</v>
      </c>
      <c r="L16" s="14" t="s">
        <v>2</v>
      </c>
      <c r="M16" s="22" t="s">
        <v>2</v>
      </c>
      <c r="N16" s="27" t="s">
        <v>2</v>
      </c>
      <c r="O16" s="7"/>
    </row>
    <row r="17" spans="2:15" ht="16.5" thickBot="1" x14ac:dyDescent="0.3">
      <c r="B17" s="23" t="s">
        <v>34</v>
      </c>
      <c r="C17" s="24">
        <f t="shared" ref="C17:N17" si="8">SUM(C6:C16)</f>
        <v>29176.486000000004</v>
      </c>
      <c r="D17" s="25">
        <f t="shared" si="8"/>
        <v>100</v>
      </c>
      <c r="E17" s="24">
        <f t="shared" si="8"/>
        <v>1770.216807975095</v>
      </c>
      <c r="F17" s="24">
        <f t="shared" si="8"/>
        <v>31946</v>
      </c>
      <c r="G17" s="25">
        <f t="shared" si="8"/>
        <v>100</v>
      </c>
      <c r="H17" s="24">
        <f t="shared" si="8"/>
        <v>1776.8855812210406</v>
      </c>
      <c r="I17" s="24">
        <f t="shared" si="8"/>
        <v>39946</v>
      </c>
      <c r="J17" s="25">
        <f t="shared" si="8"/>
        <v>100.00000000000001</v>
      </c>
      <c r="K17" s="24">
        <f t="shared" si="8"/>
        <v>1693.5875372873893</v>
      </c>
      <c r="L17" s="24">
        <f t="shared" si="8"/>
        <v>54505</v>
      </c>
      <c r="M17" s="25">
        <f t="shared" si="8"/>
        <v>99.999999999999986</v>
      </c>
      <c r="N17" s="28">
        <f t="shared" si="8"/>
        <v>1676.4124647071535</v>
      </c>
      <c r="O17" s="7"/>
    </row>
    <row r="18" spans="2:15" ht="15.75" x14ac:dyDescent="0.25">
      <c r="B18" s="10"/>
      <c r="C18" s="10"/>
      <c r="D18" s="10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 ht="16.5" thickBot="1" x14ac:dyDescent="0.3"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ht="15.75" x14ac:dyDescent="0.25">
      <c r="B20" s="93"/>
      <c r="C20" s="94"/>
      <c r="D20" s="72" t="s">
        <v>30</v>
      </c>
      <c r="E20" s="72" t="s">
        <v>31</v>
      </c>
      <c r="F20" s="72" t="s">
        <v>32</v>
      </c>
      <c r="G20" s="73" t="s">
        <v>33</v>
      </c>
      <c r="H20" s="7"/>
      <c r="I20" s="7"/>
      <c r="J20" s="7"/>
      <c r="K20" s="7"/>
      <c r="L20" s="7"/>
      <c r="M20" s="7"/>
      <c r="N20" s="7"/>
      <c r="O20" s="7"/>
    </row>
    <row r="21" spans="2:15" ht="15.75" x14ac:dyDescent="0.25">
      <c r="B21" s="105" t="s">
        <v>37</v>
      </c>
      <c r="C21" s="106"/>
      <c r="D21" s="29">
        <f>(D6+D9+D8+D11)/100</f>
        <v>0.70020399303740677</v>
      </c>
      <c r="E21" s="29">
        <f>(G7+G6+G8+G9)/100</f>
        <v>0.73777624741751713</v>
      </c>
      <c r="F21" s="29">
        <f>(J7+J6+J8+J9)/100</f>
        <v>0.75236569368647677</v>
      </c>
      <c r="G21" s="74">
        <f>SUM(M6:M9)/100</f>
        <v>0.75226126043482255</v>
      </c>
      <c r="H21" s="7"/>
      <c r="I21" s="7"/>
      <c r="J21" s="7"/>
      <c r="K21" s="7"/>
      <c r="L21" s="7"/>
      <c r="M21" s="7"/>
      <c r="N21" s="7"/>
      <c r="O21" s="7"/>
    </row>
    <row r="22" spans="2:15" ht="16.5" thickBot="1" x14ac:dyDescent="0.3">
      <c r="B22" s="95" t="s">
        <v>0</v>
      </c>
      <c r="C22" s="96"/>
      <c r="D22" s="75">
        <f>E17</f>
        <v>1770.216807975095</v>
      </c>
      <c r="E22" s="75">
        <f>H17</f>
        <v>1776.8855812210406</v>
      </c>
      <c r="F22" s="75">
        <f>K17</f>
        <v>1693.5875372873893</v>
      </c>
      <c r="G22" s="76">
        <f>N17</f>
        <v>1676.4124647071535</v>
      </c>
      <c r="H22" s="7"/>
      <c r="I22" s="7"/>
      <c r="J22" s="7"/>
      <c r="K22" s="7"/>
      <c r="L22" s="7"/>
      <c r="M22" s="7"/>
      <c r="N22" s="7"/>
      <c r="O22" s="7"/>
    </row>
    <row r="25" spans="2:15" x14ac:dyDescent="0.2">
      <c r="H25" s="78" t="s">
        <v>58</v>
      </c>
    </row>
    <row r="27" spans="2:15" x14ac:dyDescent="0.2">
      <c r="H27" s="78" t="s">
        <v>64</v>
      </c>
    </row>
    <row r="28" spans="2:15" ht="15.75" x14ac:dyDescent="0.25">
      <c r="H28" s="79"/>
    </row>
    <row r="29" spans="2:15" x14ac:dyDescent="0.2">
      <c r="H29" s="78" t="s">
        <v>62</v>
      </c>
    </row>
  </sheetData>
  <mergeCells count="9">
    <mergeCell ref="B2:N2"/>
    <mergeCell ref="B20:C20"/>
    <mergeCell ref="B22:C22"/>
    <mergeCell ref="B4:B5"/>
    <mergeCell ref="C4:E4"/>
    <mergeCell ref="F4:H4"/>
    <mergeCell ref="I4:K4"/>
    <mergeCell ref="L4:N4"/>
    <mergeCell ref="B21:C21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140625" style="7" customWidth="1"/>
    <col min="2" max="2" width="36.42578125" style="7" bestFit="1" customWidth="1"/>
    <col min="3" max="3" width="14.85546875" style="7" customWidth="1"/>
    <col min="4" max="4" width="9.140625" style="7" customWidth="1"/>
    <col min="5" max="5" width="7.28515625" style="7" customWidth="1"/>
    <col min="6" max="6" width="15.28515625" style="7" customWidth="1"/>
    <col min="7" max="7" width="9.5703125" style="7" customWidth="1"/>
    <col min="8" max="8" width="7.5703125" style="7" customWidth="1"/>
    <col min="9" max="9" width="15.42578125" style="7" customWidth="1"/>
    <col min="10" max="10" width="9.28515625" style="7" customWidth="1"/>
    <col min="11" max="11" width="7.42578125" style="7" customWidth="1"/>
    <col min="12" max="12" width="15.85546875" style="7" bestFit="1" customWidth="1"/>
    <col min="13" max="13" width="8.5703125" style="7" customWidth="1"/>
    <col min="14" max="14" width="7.85546875" style="7" customWidth="1"/>
    <col min="15" max="15" width="8.42578125" style="7" bestFit="1" customWidth="1"/>
    <col min="16" max="16" width="7.28515625" style="7" bestFit="1" customWidth="1"/>
    <col min="17" max="17" width="4.5703125" style="7" bestFit="1" customWidth="1"/>
    <col min="18" max="16384" width="10.42578125" style="7"/>
  </cols>
  <sheetData>
    <row r="1" spans="2:14" ht="12.75" customHeight="1" x14ac:dyDescent="0.25"/>
    <row r="2" spans="2:14" x14ac:dyDescent="0.25">
      <c r="B2" s="90" t="s">
        <v>38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</row>
    <row r="3" spans="2:14" ht="16.5" customHeight="1" thickBot="1" x14ac:dyDescent="0.3">
      <c r="B3" s="5"/>
    </row>
    <row r="4" spans="2:14" ht="18" customHeight="1" x14ac:dyDescent="0.25">
      <c r="B4" s="97" t="s">
        <v>42</v>
      </c>
      <c r="C4" s="99" t="s">
        <v>30</v>
      </c>
      <c r="D4" s="99"/>
      <c r="E4" s="99"/>
      <c r="F4" s="99" t="s">
        <v>31</v>
      </c>
      <c r="G4" s="99"/>
      <c r="H4" s="99"/>
      <c r="I4" s="100" t="s">
        <v>32</v>
      </c>
      <c r="J4" s="101"/>
      <c r="K4" s="102"/>
      <c r="L4" s="100" t="s">
        <v>33</v>
      </c>
      <c r="M4" s="101"/>
      <c r="N4" s="107"/>
    </row>
    <row r="5" spans="2:14" ht="39" customHeight="1" x14ac:dyDescent="0.25">
      <c r="B5" s="98"/>
      <c r="C5" s="11" t="s">
        <v>43</v>
      </c>
      <c r="D5" s="11" t="s">
        <v>35</v>
      </c>
      <c r="E5" s="12" t="s">
        <v>0</v>
      </c>
      <c r="F5" s="11" t="s">
        <v>43</v>
      </c>
      <c r="G5" s="11" t="s">
        <v>35</v>
      </c>
      <c r="H5" s="12" t="s">
        <v>0</v>
      </c>
      <c r="I5" s="11" t="s">
        <v>43</v>
      </c>
      <c r="J5" s="11" t="s">
        <v>35</v>
      </c>
      <c r="K5" s="12" t="s">
        <v>0</v>
      </c>
      <c r="L5" s="11" t="s">
        <v>43</v>
      </c>
      <c r="M5" s="11" t="s">
        <v>35</v>
      </c>
      <c r="N5" s="26" t="s">
        <v>0</v>
      </c>
    </row>
    <row r="6" spans="2:14" x14ac:dyDescent="0.25">
      <c r="B6" s="67" t="s">
        <v>8</v>
      </c>
      <c r="C6" s="30">
        <v>44643</v>
      </c>
      <c r="D6" s="15">
        <f t="shared" ref="D6:D26" si="0">C6/C$35*100</f>
        <v>16.654480067449096</v>
      </c>
      <c r="E6" s="31">
        <f t="shared" ref="E6:E18" si="1">D6^2</f>
        <v>277.37170631705925</v>
      </c>
      <c r="F6" s="30">
        <v>46763</v>
      </c>
      <c r="G6" s="15">
        <f t="shared" ref="G6:G34" si="2">F6/F$35*100</f>
        <v>15.484590906532183</v>
      </c>
      <c r="H6" s="31">
        <f t="shared" ref="H6:H18" si="3">G6^2</f>
        <v>239.77255554265918</v>
      </c>
      <c r="I6" s="30">
        <v>47313</v>
      </c>
      <c r="J6" s="15">
        <f>I6/I$35*100</f>
        <v>14.755202664562628</v>
      </c>
      <c r="K6" s="31">
        <f t="shared" ref="K6:K18" si="4">J6^2</f>
        <v>217.71600567231607</v>
      </c>
      <c r="L6" s="30">
        <v>50228</v>
      </c>
      <c r="M6" s="15">
        <f t="shared" ref="M6:M29" si="5">L6/L$35*100</f>
        <v>14.444914169693519</v>
      </c>
      <c r="N6" s="43">
        <f t="shared" ref="N6:N18" si="6">M6^2</f>
        <v>208.65554536981259</v>
      </c>
    </row>
    <row r="7" spans="2:14" x14ac:dyDescent="0.25">
      <c r="B7" s="67" t="s">
        <v>45</v>
      </c>
      <c r="C7" s="32"/>
      <c r="D7" s="18">
        <f t="shared" si="0"/>
        <v>0</v>
      </c>
      <c r="E7" s="31">
        <f t="shared" si="1"/>
        <v>0</v>
      </c>
      <c r="F7" s="32"/>
      <c r="G7" s="18">
        <f t="shared" si="2"/>
        <v>0</v>
      </c>
      <c r="H7" s="31">
        <f t="shared" si="3"/>
        <v>0</v>
      </c>
      <c r="I7" s="32"/>
      <c r="J7" s="18">
        <f t="shared" ref="J7:J34" si="7">I7/I$35*100</f>
        <v>0</v>
      </c>
      <c r="K7" s="31">
        <f t="shared" si="4"/>
        <v>0</v>
      </c>
      <c r="L7" s="32">
        <v>37901</v>
      </c>
      <c r="M7" s="15">
        <f t="shared" si="5"/>
        <v>10.899830611323447</v>
      </c>
      <c r="N7" s="43">
        <f t="shared" si="6"/>
        <v>118.80630735554367</v>
      </c>
    </row>
    <row r="8" spans="2:14" x14ac:dyDescent="0.25">
      <c r="B8" s="67" t="s">
        <v>13</v>
      </c>
      <c r="C8" s="32">
        <v>18840</v>
      </c>
      <c r="D8" s="15">
        <f t="shared" si="0"/>
        <v>7.0284345691539771</v>
      </c>
      <c r="E8" s="31">
        <f t="shared" si="1"/>
        <v>49.398892492878652</v>
      </c>
      <c r="F8" s="32">
        <v>21179</v>
      </c>
      <c r="G8" s="15">
        <f t="shared" si="2"/>
        <v>7.0129835726844973</v>
      </c>
      <c r="H8" s="31">
        <f t="shared" si="3"/>
        <v>49.181938590742618</v>
      </c>
      <c r="I8" s="32">
        <v>24092</v>
      </c>
      <c r="J8" s="15">
        <f t="shared" si="7"/>
        <v>7.5134179315334642</v>
      </c>
      <c r="K8" s="31">
        <f t="shared" si="4"/>
        <v>56.451449013888599</v>
      </c>
      <c r="L8" s="32">
        <v>28191</v>
      </c>
      <c r="M8" s="15">
        <f t="shared" si="5"/>
        <v>8.1073619367251322</v>
      </c>
      <c r="N8" s="43">
        <f t="shared" si="6"/>
        <v>65.72931757305949</v>
      </c>
    </row>
    <row r="9" spans="2:14" x14ac:dyDescent="0.25">
      <c r="B9" s="67" t="s">
        <v>6</v>
      </c>
      <c r="C9" s="30">
        <v>24694</v>
      </c>
      <c r="D9" s="15">
        <f t="shared" si="0"/>
        <v>9.2123228901639216</v>
      </c>
      <c r="E9" s="31">
        <f t="shared" si="1"/>
        <v>84.866893032638146</v>
      </c>
      <c r="F9" s="30">
        <v>28489</v>
      </c>
      <c r="G9" s="15">
        <f t="shared" si="2"/>
        <v>9.4335374192458872</v>
      </c>
      <c r="H9" s="31">
        <f t="shared" si="3"/>
        <v>88.991628240312352</v>
      </c>
      <c r="I9" s="30">
        <v>26705</v>
      </c>
      <c r="J9" s="15">
        <f t="shared" si="7"/>
        <v>8.3283175270463712</v>
      </c>
      <c r="K9" s="31">
        <f t="shared" si="4"/>
        <v>69.360872831307788</v>
      </c>
      <c r="L9" s="30">
        <v>27748</v>
      </c>
      <c r="M9" s="15">
        <f t="shared" si="5"/>
        <v>7.9799609457007206</v>
      </c>
      <c r="N9" s="43">
        <f t="shared" si="6"/>
        <v>63.679776694908739</v>
      </c>
    </row>
    <row r="10" spans="2:14" x14ac:dyDescent="0.25">
      <c r="B10" s="67" t="s">
        <v>9</v>
      </c>
      <c r="C10" s="30">
        <v>17707</v>
      </c>
      <c r="D10" s="33">
        <f t="shared" si="0"/>
        <v>6.6057585411894619</v>
      </c>
      <c r="E10" s="31">
        <f t="shared" si="1"/>
        <v>43.636045904497529</v>
      </c>
      <c r="F10" s="30">
        <v>21338</v>
      </c>
      <c r="G10" s="33">
        <f t="shared" si="2"/>
        <v>7.0656331023155854</v>
      </c>
      <c r="H10" s="31">
        <f t="shared" si="3"/>
        <v>49.923171136537761</v>
      </c>
      <c r="I10" s="30">
        <v>22715</v>
      </c>
      <c r="J10" s="33">
        <f t="shared" si="7"/>
        <v>7.0839817497419331</v>
      </c>
      <c r="K10" s="31">
        <f t="shared" si="4"/>
        <v>50.182797430676779</v>
      </c>
      <c r="L10" s="30">
        <v>27331</v>
      </c>
      <c r="M10" s="34">
        <f t="shared" si="5"/>
        <v>7.8600372137432029</v>
      </c>
      <c r="N10" s="43">
        <f t="shared" si="6"/>
        <v>61.780185001428009</v>
      </c>
    </row>
    <row r="11" spans="2:14" x14ac:dyDescent="0.25">
      <c r="B11" s="67" t="s">
        <v>14</v>
      </c>
      <c r="C11" s="32">
        <v>14127</v>
      </c>
      <c r="D11" s="34">
        <f t="shared" si="0"/>
        <v>5.2702067493863174</v>
      </c>
      <c r="E11" s="31">
        <f>D11^2</f>
        <v>27.775079181277093</v>
      </c>
      <c r="F11" s="32">
        <v>17229</v>
      </c>
      <c r="G11" s="34">
        <f t="shared" si="2"/>
        <v>5.7050235598366879</v>
      </c>
      <c r="H11" s="31">
        <f>G11^2</f>
        <v>32.547293818291678</v>
      </c>
      <c r="I11" s="32">
        <v>17818</v>
      </c>
      <c r="J11" s="34">
        <f t="shared" si="7"/>
        <v>5.5567856842131524</v>
      </c>
      <c r="K11" s="31">
        <f>J11^2</f>
        <v>30.877867140276233</v>
      </c>
      <c r="L11" s="32">
        <v>20719</v>
      </c>
      <c r="M11" s="34">
        <f t="shared" si="5"/>
        <v>5.9585127156542166</v>
      </c>
      <c r="N11" s="43">
        <f>M11^2</f>
        <v>35.503873782612985</v>
      </c>
    </row>
    <row r="12" spans="2:14" x14ac:dyDescent="0.25">
      <c r="B12" s="67" t="s">
        <v>15</v>
      </c>
      <c r="C12" s="32">
        <v>12392</v>
      </c>
      <c r="D12" s="34">
        <f t="shared" si="0"/>
        <v>4.6229491072694309</v>
      </c>
      <c r="E12" s="31">
        <f t="shared" si="1"/>
        <v>21.371658448403227</v>
      </c>
      <c r="F12" s="32">
        <v>14495</v>
      </c>
      <c r="G12" s="34">
        <f t="shared" si="2"/>
        <v>4.7997165534756974</v>
      </c>
      <c r="H12" s="31">
        <f t="shared" si="3"/>
        <v>23.037278993708625</v>
      </c>
      <c r="I12" s="32">
        <v>17617</v>
      </c>
      <c r="J12" s="34">
        <f t="shared" si="7"/>
        <v>5.4941010999429292</v>
      </c>
      <c r="K12" s="31">
        <f t="shared" si="4"/>
        <v>30.185146896394105</v>
      </c>
      <c r="L12" s="32">
        <v>20611</v>
      </c>
      <c r="M12" s="34">
        <f t="shared" si="5"/>
        <v>5.9274533318378815</v>
      </c>
      <c r="N12" s="43">
        <f t="shared" si="6"/>
        <v>35.134703001116002</v>
      </c>
    </row>
    <row r="13" spans="2:14" x14ac:dyDescent="0.25">
      <c r="B13" s="67" t="s">
        <v>47</v>
      </c>
      <c r="C13" s="32">
        <v>13886</v>
      </c>
      <c r="D13" s="34">
        <f t="shared" si="0"/>
        <v>5.1802994918934244</v>
      </c>
      <c r="E13" s="31">
        <f>D13^2</f>
        <v>26.83550282571127</v>
      </c>
      <c r="F13" s="32">
        <v>16798</v>
      </c>
      <c r="G13" s="34">
        <f t="shared" si="2"/>
        <v>5.5623069103335459</v>
      </c>
      <c r="H13" s="31">
        <f>G13^2</f>
        <v>30.939258164744317</v>
      </c>
      <c r="I13" s="32">
        <v>17665</v>
      </c>
      <c r="J13" s="34">
        <f t="shared" si="7"/>
        <v>5.5090705529029824</v>
      </c>
      <c r="K13" s="31">
        <f>J13^2</f>
        <v>30.349858356862772</v>
      </c>
      <c r="L13" s="32">
        <v>19282</v>
      </c>
      <c r="M13" s="34">
        <f t="shared" si="5"/>
        <v>5.5452503587646422</v>
      </c>
      <c r="N13" s="43">
        <f>M13^2</f>
        <v>30.749801541379394</v>
      </c>
    </row>
    <row r="14" spans="2:14" x14ac:dyDescent="0.25">
      <c r="B14" s="68" t="s">
        <v>5</v>
      </c>
      <c r="C14" s="32">
        <v>10726</v>
      </c>
      <c r="D14" s="34">
        <f t="shared" si="0"/>
        <v>4.001432547173331</v>
      </c>
      <c r="E14" s="31">
        <f t="shared" si="1"/>
        <v>16.011462429578053</v>
      </c>
      <c r="F14" s="32">
        <v>11991</v>
      </c>
      <c r="G14" s="34">
        <f t="shared" si="2"/>
        <v>3.9705692440653384</v>
      </c>
      <c r="H14" s="31">
        <f t="shared" si="3"/>
        <v>15.765420121917593</v>
      </c>
      <c r="I14" s="32">
        <v>14557</v>
      </c>
      <c r="J14" s="34">
        <f t="shared" si="7"/>
        <v>4.5397984737395252</v>
      </c>
      <c r="K14" s="31">
        <f t="shared" si="4"/>
        <v>20.609770182167722</v>
      </c>
      <c r="L14" s="32">
        <v>17997</v>
      </c>
      <c r="M14" s="34">
        <f t="shared" si="5"/>
        <v>5.1757012087276868</v>
      </c>
      <c r="N14" s="43">
        <f t="shared" si="6"/>
        <v>26.787883002025239</v>
      </c>
    </row>
    <row r="15" spans="2:14" x14ac:dyDescent="0.25">
      <c r="B15" s="68" t="s">
        <v>16</v>
      </c>
      <c r="C15" s="32">
        <v>14708</v>
      </c>
      <c r="D15" s="34">
        <f t="shared" si="0"/>
        <v>5.4869541211845378</v>
      </c>
      <c r="E15" s="31">
        <f>D15^2</f>
        <v>30.106665527983985</v>
      </c>
      <c r="F15" s="32">
        <v>16155</v>
      </c>
      <c r="G15" s="34">
        <f t="shared" si="2"/>
        <v>5.349390887988954</v>
      </c>
      <c r="H15" s="31">
        <f>G15^2</f>
        <v>28.615982872499249</v>
      </c>
      <c r="I15" s="32">
        <v>15308</v>
      </c>
      <c r="J15" s="34">
        <f t="shared" si="7"/>
        <v>4.7740080398436939</v>
      </c>
      <c r="K15" s="31">
        <f>J15^2</f>
        <v>22.791152764492228</v>
      </c>
      <c r="L15" s="32">
        <v>16355</v>
      </c>
      <c r="M15" s="34">
        <f t="shared" si="5"/>
        <v>4.7034835399645116</v>
      </c>
      <c r="N15" s="43">
        <f>M15^2</f>
        <v>22.122757410717092</v>
      </c>
    </row>
    <row r="16" spans="2:14" x14ac:dyDescent="0.25">
      <c r="B16" s="67" t="s">
        <v>17</v>
      </c>
      <c r="C16" s="32">
        <v>9350</v>
      </c>
      <c r="D16" s="34">
        <f t="shared" si="0"/>
        <v>3.4881031433964802</v>
      </c>
      <c r="E16" s="31">
        <f>D16^2</f>
        <v>12.166863538972406</v>
      </c>
      <c r="F16" s="32">
        <v>11018</v>
      </c>
      <c r="G16" s="34">
        <f t="shared" si="2"/>
        <v>3.6483806130524474</v>
      </c>
      <c r="H16" s="31">
        <f>G16^2</f>
        <v>13.310681097696952</v>
      </c>
      <c r="I16" s="32">
        <v>12717</v>
      </c>
      <c r="J16" s="34">
        <f t="shared" si="7"/>
        <v>3.9659694436041457</v>
      </c>
      <c r="K16" s="31">
        <f>J16^2</f>
        <v>15.728913627601777</v>
      </c>
      <c r="L16" s="32">
        <v>13697</v>
      </c>
      <c r="M16" s="34">
        <f t="shared" si="5"/>
        <v>3.9390775938180322</v>
      </c>
      <c r="N16" s="43">
        <f>M16^2</f>
        <v>15.516332290119259</v>
      </c>
    </row>
    <row r="17" spans="2:14" x14ac:dyDescent="0.25">
      <c r="B17" s="67" t="s">
        <v>18</v>
      </c>
      <c r="C17" s="32">
        <v>5812</v>
      </c>
      <c r="D17" s="34">
        <f t="shared" si="0"/>
        <v>2.1682198363016409</v>
      </c>
      <c r="E17" s="31">
        <f>D17^2</f>
        <v>4.7011772585319145</v>
      </c>
      <c r="F17" s="32">
        <v>9597</v>
      </c>
      <c r="G17" s="34">
        <f t="shared" si="2"/>
        <v>3.1778461375444129</v>
      </c>
      <c r="H17" s="31">
        <f>G17^2</f>
        <v>10.098706073905944</v>
      </c>
      <c r="I17" s="32">
        <v>10460</v>
      </c>
      <c r="J17" s="34">
        <f t="shared" si="7"/>
        <v>3.2620932908783011</v>
      </c>
      <c r="K17" s="31">
        <f>J17^2</f>
        <v>10.641252638393224</v>
      </c>
      <c r="L17" s="32">
        <v>11964</v>
      </c>
      <c r="M17" s="34">
        <f t="shared" si="5"/>
        <v>3.4406895183207227</v>
      </c>
      <c r="N17" s="43">
        <f>M17^2</f>
        <v>11.838344361482086</v>
      </c>
    </row>
    <row r="18" spans="2:14" x14ac:dyDescent="0.25">
      <c r="B18" s="67" t="s">
        <v>19</v>
      </c>
      <c r="C18" s="32">
        <v>7289</v>
      </c>
      <c r="D18" s="34">
        <f t="shared" si="0"/>
        <v>2.7192282152103684</v>
      </c>
      <c r="E18" s="31">
        <f t="shared" si="1"/>
        <v>7.3942020863961657</v>
      </c>
      <c r="F18" s="32">
        <v>9411</v>
      </c>
      <c r="G18" s="34">
        <f t="shared" si="2"/>
        <v>3.1162561217495539</v>
      </c>
      <c r="H18" s="31">
        <f t="shared" si="3"/>
        <v>9.7110522163415709</v>
      </c>
      <c r="I18" s="32">
        <v>10784</v>
      </c>
      <c r="J18" s="34">
        <f t="shared" si="7"/>
        <v>3.3631370983586617</v>
      </c>
      <c r="K18" s="31">
        <f t="shared" si="4"/>
        <v>11.310691142356319</v>
      </c>
      <c r="L18" s="32">
        <v>11851</v>
      </c>
      <c r="M18" s="34">
        <f t="shared" si="5"/>
        <v>3.4081922000684459</v>
      </c>
      <c r="N18" s="43">
        <f t="shared" si="6"/>
        <v>11.615774072607394</v>
      </c>
    </row>
    <row r="19" spans="2:14" x14ac:dyDescent="0.25">
      <c r="B19" s="67" t="s">
        <v>20</v>
      </c>
      <c r="C19" s="32">
        <v>5309</v>
      </c>
      <c r="D19" s="34">
        <f t="shared" si="0"/>
        <v>1.9805710789617019</v>
      </c>
      <c r="E19" s="31">
        <f t="shared" ref="E19:E26" si="8">D19^2</f>
        <v>3.92266179881952</v>
      </c>
      <c r="F19" s="32">
        <v>5782</v>
      </c>
      <c r="G19" s="34">
        <f t="shared" si="2"/>
        <v>1.914588555515452</v>
      </c>
      <c r="H19" s="31">
        <f t="shared" ref="H19:H33" si="9">G19^2</f>
        <v>3.6656493369107452</v>
      </c>
      <c r="I19" s="32">
        <v>8981</v>
      </c>
      <c r="J19" s="34">
        <f t="shared" si="7"/>
        <v>2.8008470215466561</v>
      </c>
      <c r="K19" s="31">
        <f t="shared" ref="K19:K33" si="10">J19^2</f>
        <v>7.844744038106775</v>
      </c>
      <c r="L19" s="32">
        <v>9489</v>
      </c>
      <c r="M19" s="34">
        <f t="shared" si="5"/>
        <v>2.7289119725297009</v>
      </c>
      <c r="N19" s="43">
        <f t="shared" ref="N19:N29" si="11">M19^2</f>
        <v>7.4469605538159431</v>
      </c>
    </row>
    <row r="20" spans="2:14" x14ac:dyDescent="0.25">
      <c r="B20" s="67" t="s">
        <v>48</v>
      </c>
      <c r="C20" s="32">
        <v>6887</v>
      </c>
      <c r="D20" s="34">
        <f t="shared" si="0"/>
        <v>2.5692584330023056</v>
      </c>
      <c r="E20" s="31">
        <f t="shared" si="8"/>
        <v>6.6010888955534632</v>
      </c>
      <c r="F20" s="32">
        <v>7113</v>
      </c>
      <c r="G20" s="34">
        <f t="shared" si="2"/>
        <v>2.3553214104775875</v>
      </c>
      <c r="H20" s="31">
        <f t="shared" si="9"/>
        <v>5.5475389466541323</v>
      </c>
      <c r="I20" s="32">
        <v>6719</v>
      </c>
      <c r="J20" s="34">
        <f t="shared" si="7"/>
        <v>2.0954115508041404</v>
      </c>
      <c r="K20" s="31">
        <f t="shared" si="10"/>
        <v>4.3907495672434127</v>
      </c>
      <c r="L20" s="32">
        <v>7312</v>
      </c>
      <c r="M20" s="34">
        <f t="shared" si="5"/>
        <v>2.1028353191207891</v>
      </c>
      <c r="N20" s="43">
        <f t="shared" si="11"/>
        <v>4.4219163793418312</v>
      </c>
    </row>
    <row r="21" spans="2:14" x14ac:dyDescent="0.25">
      <c r="B21" s="67" t="s">
        <v>10</v>
      </c>
      <c r="C21" s="32">
        <v>7464</v>
      </c>
      <c r="D21" s="34">
        <f t="shared" si="0"/>
        <v>2.7845135681616391</v>
      </c>
      <c r="E21" s="31">
        <f t="shared" si="8"/>
        <v>7.7535158112762632</v>
      </c>
      <c r="F21" s="32">
        <v>6956</v>
      </c>
      <c r="G21" s="34">
        <f t="shared" si="2"/>
        <v>2.3033341390808517</v>
      </c>
      <c r="H21" s="31">
        <f t="shared" si="9"/>
        <v>5.3053481562553282</v>
      </c>
      <c r="I21" s="32">
        <v>6780</v>
      </c>
      <c r="J21" s="34">
        <f t="shared" si="7"/>
        <v>2.1144352306075413</v>
      </c>
      <c r="K21" s="31">
        <f t="shared" si="10"/>
        <v>4.4708363444343666</v>
      </c>
      <c r="L21" s="32">
        <v>7043</v>
      </c>
      <c r="M21" s="34">
        <f t="shared" si="5"/>
        <v>2.0254744464671388</v>
      </c>
      <c r="N21" s="43">
        <f t="shared" si="11"/>
        <v>4.1025467332913621</v>
      </c>
    </row>
    <row r="22" spans="2:14" x14ac:dyDescent="0.25">
      <c r="B22" s="67" t="s">
        <v>22</v>
      </c>
      <c r="C22" s="32">
        <v>7040</v>
      </c>
      <c r="D22" s="34">
        <f t="shared" si="0"/>
        <v>2.6263364844397024</v>
      </c>
      <c r="E22" s="31">
        <f t="shared" si="8"/>
        <v>6.8976433294990951</v>
      </c>
      <c r="F22" s="32">
        <v>7744</v>
      </c>
      <c r="G22" s="34">
        <f t="shared" si="2"/>
        <v>2.5642638834160603</v>
      </c>
      <c r="H22" s="31">
        <f t="shared" si="9"/>
        <v>6.5754492637920139</v>
      </c>
      <c r="I22" s="32">
        <v>7487</v>
      </c>
      <c r="J22" s="34">
        <f t="shared" si="7"/>
        <v>2.3349227981649947</v>
      </c>
      <c r="K22" s="31">
        <f t="shared" si="10"/>
        <v>5.4518644733906489</v>
      </c>
      <c r="L22" s="32">
        <v>6893</v>
      </c>
      <c r="M22" s="34">
        <f t="shared" si="5"/>
        <v>1.9823364133888952</v>
      </c>
      <c r="N22" s="43">
        <f t="shared" si="11"/>
        <v>3.9296576558475489</v>
      </c>
    </row>
    <row r="23" spans="2:14" x14ac:dyDescent="0.25">
      <c r="B23" s="67" t="s">
        <v>21</v>
      </c>
      <c r="C23" s="32">
        <v>6107</v>
      </c>
      <c r="D23" s="34">
        <f t="shared" si="0"/>
        <v>2.2782722884194975</v>
      </c>
      <c r="E23" s="31">
        <f t="shared" si="8"/>
        <v>5.1905246201802138</v>
      </c>
      <c r="F23" s="32">
        <v>5485</v>
      </c>
      <c r="G23" s="34">
        <f t="shared" si="2"/>
        <v>1.8162432077139838</v>
      </c>
      <c r="H23" s="31">
        <f t="shared" si="9"/>
        <v>3.2987393895671815</v>
      </c>
      <c r="I23" s="32">
        <v>6313</v>
      </c>
      <c r="J23" s="34">
        <f t="shared" si="7"/>
        <v>1.9687949278503554</v>
      </c>
      <c r="K23" s="31">
        <f t="shared" si="10"/>
        <v>3.8761534679292859</v>
      </c>
      <c r="L23" s="32">
        <v>6359</v>
      </c>
      <c r="M23" s="34">
        <f t="shared" si="5"/>
        <v>1.8287650156303472</v>
      </c>
      <c r="N23" s="43">
        <f t="shared" si="11"/>
        <v>3.3443814823934641</v>
      </c>
    </row>
    <row r="24" spans="2:14" x14ac:dyDescent="0.25">
      <c r="B24" s="67" t="s">
        <v>44</v>
      </c>
      <c r="C24" s="32">
        <v>3386</v>
      </c>
      <c r="D24" s="34">
        <f t="shared" si="0"/>
        <v>1.2631783148171638</v>
      </c>
      <c r="E24" s="31">
        <f t="shared" si="8"/>
        <v>1.5956194550243299</v>
      </c>
      <c r="F24" s="32">
        <v>4412</v>
      </c>
      <c r="G24" s="34">
        <f t="shared" si="2"/>
        <v>1.460941664983427</v>
      </c>
      <c r="H24" s="31">
        <f t="shared" si="9"/>
        <v>2.134350548484548</v>
      </c>
      <c r="I24" s="32">
        <v>5442</v>
      </c>
      <c r="J24" s="34">
        <f t="shared" si="7"/>
        <v>1.6971617293460532</v>
      </c>
      <c r="K24" s="31">
        <f t="shared" si="10"/>
        <v>2.8803579355568862</v>
      </c>
      <c r="L24" s="32">
        <v>5930</v>
      </c>
      <c r="M24" s="34">
        <f t="shared" si="5"/>
        <v>1.7053902410265702</v>
      </c>
      <c r="N24" s="43">
        <f t="shared" si="11"/>
        <v>2.9083558741886635</v>
      </c>
    </row>
    <row r="25" spans="2:14" x14ac:dyDescent="0.25">
      <c r="B25" s="67" t="s">
        <v>4</v>
      </c>
      <c r="C25" s="35">
        <v>118</v>
      </c>
      <c r="D25" s="34">
        <f t="shared" si="0"/>
        <v>4.4020980847142739E-2</v>
      </c>
      <c r="E25" s="31">
        <f t="shared" si="8"/>
        <v>1.9378467547445078E-3</v>
      </c>
      <c r="F25" s="35">
        <v>288</v>
      </c>
      <c r="G25" s="34">
        <f t="shared" si="2"/>
        <v>9.5365185746878287E-2</v>
      </c>
      <c r="H25" s="31">
        <f t="shared" si="9"/>
        <v>9.094518652536597E-3</v>
      </c>
      <c r="I25" s="35">
        <v>704</v>
      </c>
      <c r="J25" s="34">
        <f t="shared" si="7"/>
        <v>0.21955197674744975</v>
      </c>
      <c r="K25" s="31">
        <f t="shared" si="10"/>
        <v>4.8203070493712717E-2</v>
      </c>
      <c r="L25" s="35">
        <v>275</v>
      </c>
      <c r="M25" s="34">
        <f t="shared" si="5"/>
        <v>7.9086393976780231E-2</v>
      </c>
      <c r="N25" s="43">
        <f t="shared" si="11"/>
        <v>6.2546577122505002E-3</v>
      </c>
    </row>
    <row r="26" spans="2:14" x14ac:dyDescent="0.25">
      <c r="B26" s="67" t="s">
        <v>3</v>
      </c>
      <c r="C26" s="35">
        <v>384</v>
      </c>
      <c r="D26" s="34">
        <f t="shared" si="0"/>
        <v>0.14325471733307468</v>
      </c>
      <c r="E26" s="31">
        <f t="shared" si="8"/>
        <v>2.0521914038179129E-2</v>
      </c>
      <c r="F26" s="35">
        <v>720</v>
      </c>
      <c r="G26" s="34">
        <f t="shared" si="2"/>
        <v>0.2384129643671957</v>
      </c>
      <c r="H26" s="31">
        <f t="shared" si="9"/>
        <v>5.6840741578353726E-2</v>
      </c>
      <c r="I26" s="35">
        <v>803</v>
      </c>
      <c r="J26" s="34">
        <f t="shared" si="7"/>
        <v>0.25042647347755986</v>
      </c>
      <c r="K26" s="31">
        <f t="shared" si="10"/>
        <v>6.2713418618406999E-2</v>
      </c>
      <c r="L26" s="35">
        <v>171</v>
      </c>
      <c r="M26" s="34">
        <f t="shared" si="5"/>
        <v>4.9177357709197893E-2</v>
      </c>
      <c r="N26" s="43">
        <f t="shared" si="11"/>
        <v>2.4184125112584054E-3</v>
      </c>
    </row>
    <row r="27" spans="2:14" x14ac:dyDescent="0.25">
      <c r="B27" s="67" t="s">
        <v>23</v>
      </c>
      <c r="C27" s="35" t="s">
        <v>2</v>
      </c>
      <c r="D27" s="34" t="s">
        <v>2</v>
      </c>
      <c r="E27" s="31" t="s">
        <v>2</v>
      </c>
      <c r="F27" s="35"/>
      <c r="G27" s="34">
        <f t="shared" si="2"/>
        <v>0</v>
      </c>
      <c r="H27" s="31">
        <f t="shared" si="9"/>
        <v>0</v>
      </c>
      <c r="I27" s="35"/>
      <c r="J27" s="34">
        <f t="shared" si="7"/>
        <v>0</v>
      </c>
      <c r="K27" s="31">
        <f t="shared" si="10"/>
        <v>0</v>
      </c>
      <c r="L27" s="35">
        <v>163</v>
      </c>
      <c r="M27" s="34">
        <f t="shared" si="5"/>
        <v>4.6876662611691558E-2</v>
      </c>
      <c r="N27" s="43">
        <f t="shared" si="11"/>
        <v>2.1974214976103611E-3</v>
      </c>
    </row>
    <row r="28" spans="2:14" x14ac:dyDescent="0.25">
      <c r="B28" s="67" t="s">
        <v>11</v>
      </c>
      <c r="C28" s="35">
        <v>569</v>
      </c>
      <c r="D28" s="34">
        <f>C28/C$35*100</f>
        <v>0.21227066188156118</v>
      </c>
      <c r="E28" s="31">
        <f>D28^2</f>
        <v>4.5058833895636072E-2</v>
      </c>
      <c r="F28" s="35">
        <v>697</v>
      </c>
      <c r="G28" s="34">
        <f t="shared" si="2"/>
        <v>0.23079699467213249</v>
      </c>
      <c r="H28" s="31">
        <f t="shared" si="9"/>
        <v>5.3267252749688354E-2</v>
      </c>
      <c r="I28" s="35">
        <v>535</v>
      </c>
      <c r="J28" s="34">
        <f t="shared" si="7"/>
        <v>0.1668470277839284</v>
      </c>
      <c r="K28" s="31">
        <f t="shared" si="10"/>
        <v>2.7837930680330976E-2</v>
      </c>
      <c r="L28" s="35">
        <v>144</v>
      </c>
      <c r="M28" s="34">
        <f t="shared" si="5"/>
        <v>4.1412511755114012E-2</v>
      </c>
      <c r="N28" s="43">
        <f t="shared" si="11"/>
        <v>1.7149961298674563E-3</v>
      </c>
    </row>
    <row r="29" spans="2:14" x14ac:dyDescent="0.25">
      <c r="B29" s="67" t="s">
        <v>46</v>
      </c>
      <c r="C29" s="35" t="s">
        <v>2</v>
      </c>
      <c r="D29" s="34" t="s">
        <v>2</v>
      </c>
      <c r="E29" s="31" t="s">
        <v>2</v>
      </c>
      <c r="F29" s="35"/>
      <c r="G29" s="34">
        <f t="shared" si="2"/>
        <v>0</v>
      </c>
      <c r="H29" s="31">
        <f t="shared" si="9"/>
        <v>0</v>
      </c>
      <c r="I29" s="35"/>
      <c r="J29" s="34">
        <f t="shared" si="7"/>
        <v>0</v>
      </c>
      <c r="K29" s="31">
        <f t="shared" si="10"/>
        <v>0</v>
      </c>
      <c r="L29" s="35">
        <v>67</v>
      </c>
      <c r="M29" s="34">
        <f t="shared" si="5"/>
        <v>1.9268321441615548E-2</v>
      </c>
      <c r="N29" s="43">
        <f t="shared" si="11"/>
        <v>3.7126821117742148E-4</v>
      </c>
    </row>
    <row r="30" spans="2:14" x14ac:dyDescent="0.25">
      <c r="B30" s="69" t="s">
        <v>12</v>
      </c>
      <c r="C30" s="36">
        <v>11057</v>
      </c>
      <c r="D30" s="37">
        <f>C30/C$35*100</f>
        <v>4.1249151290411632</v>
      </c>
      <c r="E30" s="38">
        <f>D30^2</f>
        <v>17.014924821792675</v>
      </c>
      <c r="F30" s="36">
        <v>12681</v>
      </c>
      <c r="G30" s="37">
        <f t="shared" si="2"/>
        <v>4.1990483349172347</v>
      </c>
      <c r="H30" s="38">
        <f t="shared" si="9"/>
        <v>17.6320069189712</v>
      </c>
      <c r="I30" s="36">
        <v>16295</v>
      </c>
      <c r="J30" s="37">
        <f t="shared" si="7"/>
        <v>5.0818174163347916</v>
      </c>
      <c r="K30" s="38">
        <f t="shared" si="10"/>
        <v>25.824868252963615</v>
      </c>
      <c r="L30" s="39"/>
      <c r="M30" s="37"/>
      <c r="N30" s="44"/>
    </row>
    <row r="31" spans="2:14" x14ac:dyDescent="0.25">
      <c r="B31" s="69" t="s">
        <v>24</v>
      </c>
      <c r="C31" s="36">
        <v>13931</v>
      </c>
      <c r="D31" s="37">
        <f>C31/C$35*100</f>
        <v>5.1970871540808945</v>
      </c>
      <c r="E31" s="38">
        <f>D31^2</f>
        <v>27.009714887112651</v>
      </c>
      <c r="F31" s="36">
        <v>13491</v>
      </c>
      <c r="G31" s="37">
        <f t="shared" si="2"/>
        <v>4.46726291983033</v>
      </c>
      <c r="H31" s="38">
        <f t="shared" si="9"/>
        <v>19.956437994891004</v>
      </c>
      <c r="I31" s="36">
        <v>15795</v>
      </c>
      <c r="J31" s="37">
        <f t="shared" si="7"/>
        <v>4.9258856146675694</v>
      </c>
      <c r="K31" s="38">
        <f t="shared" si="10"/>
        <v>24.264349088788897</v>
      </c>
      <c r="L31" s="39"/>
      <c r="M31" s="37"/>
      <c r="N31" s="44"/>
    </row>
    <row r="32" spans="2:14" x14ac:dyDescent="0.25">
      <c r="B32" s="69" t="s">
        <v>25</v>
      </c>
      <c r="C32" s="36">
        <v>9238</v>
      </c>
      <c r="D32" s="37">
        <f>C32/C$35*100</f>
        <v>3.4463205175076665</v>
      </c>
      <c r="E32" s="38">
        <f>D32^2</f>
        <v>11.87712510939431</v>
      </c>
      <c r="F32" s="36">
        <v>10131</v>
      </c>
      <c r="G32" s="37">
        <f t="shared" si="2"/>
        <v>3.3546690861167496</v>
      </c>
      <c r="H32" s="38">
        <f t="shared" si="9"/>
        <v>11.253804677347388</v>
      </c>
      <c r="I32" s="36">
        <v>6376</v>
      </c>
      <c r="J32" s="37">
        <f t="shared" si="7"/>
        <v>1.9884423348604254</v>
      </c>
      <c r="K32" s="38">
        <f t="shared" si="10"/>
        <v>3.9539029190651802</v>
      </c>
      <c r="L32" s="39"/>
      <c r="M32" s="37"/>
      <c r="N32" s="44"/>
    </row>
    <row r="33" spans="2:14" x14ac:dyDescent="0.25">
      <c r="B33" s="69" t="s">
        <v>26</v>
      </c>
      <c r="C33" s="36">
        <v>2262</v>
      </c>
      <c r="D33" s="37">
        <f>C33/C$35*100</f>
        <v>0.84385981929014298</v>
      </c>
      <c r="E33" s="38">
        <f>D33^2</f>
        <v>0.7120993946123928</v>
      </c>
      <c r="F33" s="36">
        <v>1869</v>
      </c>
      <c r="G33" s="37">
        <f t="shared" si="2"/>
        <v>0.61888032000317883</v>
      </c>
      <c r="H33" s="38">
        <f t="shared" si="9"/>
        <v>0.38301285048723704</v>
      </c>
      <c r="I33" s="39">
        <v>367</v>
      </c>
      <c r="J33" s="37">
        <f t="shared" si="7"/>
        <v>0.11445394242374156</v>
      </c>
      <c r="K33" s="38">
        <f t="shared" si="10"/>
        <v>1.3099704936337147E-2</v>
      </c>
      <c r="L33" s="36"/>
      <c r="M33" s="37"/>
      <c r="N33" s="44"/>
    </row>
    <row r="34" spans="2:14" x14ac:dyDescent="0.25">
      <c r="B34" s="67" t="s">
        <v>7</v>
      </c>
      <c r="C34" s="35">
        <v>128</v>
      </c>
      <c r="D34" s="34">
        <f>C34/C$35*100</f>
        <v>4.7751572444358223E-2</v>
      </c>
      <c r="E34" s="31">
        <v>0</v>
      </c>
      <c r="F34" s="35">
        <v>165</v>
      </c>
      <c r="G34" s="34">
        <f t="shared" si="2"/>
        <v>5.4636304334149011E-2</v>
      </c>
      <c r="H34" s="31">
        <v>0</v>
      </c>
      <c r="I34" s="35">
        <v>305</v>
      </c>
      <c r="J34" s="34">
        <f t="shared" si="7"/>
        <v>9.5118399017005917E-2</v>
      </c>
      <c r="K34" s="31">
        <v>0</v>
      </c>
      <c r="L34" s="35">
        <v>0</v>
      </c>
      <c r="M34" s="34">
        <f>L34/L$35*100</f>
        <v>0</v>
      </c>
      <c r="N34" s="43">
        <v>0</v>
      </c>
    </row>
    <row r="35" spans="2:14" ht="16.5" thickBot="1" x14ac:dyDescent="0.3">
      <c r="B35" s="40" t="s">
        <v>34</v>
      </c>
      <c r="C35" s="41">
        <f>SUM(C6:C34)</f>
        <v>268054</v>
      </c>
      <c r="D35" s="42">
        <f t="shared" ref="D35:H35" si="12">SUM(D6:D33)</f>
        <v>99.952248427555645</v>
      </c>
      <c r="E35" s="42">
        <f t="shared" si="12"/>
        <v>690.27858576188135</v>
      </c>
      <c r="F35" s="41">
        <f>SUM(F6:F34)</f>
        <v>301997</v>
      </c>
      <c r="G35" s="42">
        <f t="shared" si="12"/>
        <v>99.945363695665847</v>
      </c>
      <c r="H35" s="42">
        <f t="shared" si="12"/>
        <v>667.76650746569942</v>
      </c>
      <c r="I35" s="41">
        <f>SUM(I6:I34)</f>
        <v>320653</v>
      </c>
      <c r="J35" s="42">
        <f t="shared" ref="J35:N35" si="13">SUM(J6:J33)</f>
        <v>99.904881600982989</v>
      </c>
      <c r="K35" s="42">
        <f t="shared" si="13"/>
        <v>649.31545790894131</v>
      </c>
      <c r="L35" s="41">
        <f>SUM(L6:L34)</f>
        <v>347721</v>
      </c>
      <c r="M35" s="42">
        <f t="shared" si="13"/>
        <v>99.999999999999986</v>
      </c>
      <c r="N35" s="45">
        <f t="shared" si="13"/>
        <v>734.08737689175302</v>
      </c>
    </row>
    <row r="37" spans="2:14" ht="16.5" thickBot="1" x14ac:dyDescent="0.3">
      <c r="B37" s="8"/>
      <c r="C37" s="9"/>
    </row>
    <row r="38" spans="2:14" x14ac:dyDescent="0.25">
      <c r="B38" s="93"/>
      <c r="C38" s="94"/>
      <c r="D38" s="72" t="s">
        <v>30</v>
      </c>
      <c r="E38" s="72" t="s">
        <v>31</v>
      </c>
      <c r="F38" s="72" t="s">
        <v>32</v>
      </c>
      <c r="G38" s="73" t="s">
        <v>33</v>
      </c>
    </row>
    <row r="39" spans="2:14" x14ac:dyDescent="0.25">
      <c r="B39" s="108" t="s">
        <v>37</v>
      </c>
      <c r="C39" s="109"/>
      <c r="D39" s="29">
        <f>(D6+D8+D9+D10)/100</f>
        <v>0.39500996067956451</v>
      </c>
      <c r="E39" s="29">
        <f>(G6+G8+G9+G10)/100</f>
        <v>0.38996745000778155</v>
      </c>
      <c r="F39" s="56">
        <f>(J6+J8+J9+J10)/100</f>
        <v>0.37680919872884394</v>
      </c>
      <c r="G39" s="74">
        <f>(M6+M7+M8+M9)/100</f>
        <v>0.41432067663442818</v>
      </c>
    </row>
    <row r="40" spans="2:14" ht="16.5" thickBot="1" x14ac:dyDescent="0.3">
      <c r="B40" s="95" t="s">
        <v>0</v>
      </c>
      <c r="C40" s="96"/>
      <c r="D40" s="75">
        <f>E35</f>
        <v>690.27858576188135</v>
      </c>
      <c r="E40" s="75">
        <f>H35</f>
        <v>667.76650746569942</v>
      </c>
      <c r="F40" s="75">
        <f>K35</f>
        <v>649.31545790894131</v>
      </c>
      <c r="G40" s="76">
        <f>N35</f>
        <v>734.08737689175302</v>
      </c>
    </row>
    <row r="43" spans="2:14" x14ac:dyDescent="0.25">
      <c r="H43" s="82" t="s">
        <v>65</v>
      </c>
    </row>
    <row r="44" spans="2:14" x14ac:dyDescent="0.25">
      <c r="H44" s="80"/>
    </row>
    <row r="45" spans="2:14" x14ac:dyDescent="0.25">
      <c r="H45" s="82" t="s">
        <v>72</v>
      </c>
    </row>
    <row r="46" spans="2:14" x14ac:dyDescent="0.25">
      <c r="H46" s="77"/>
    </row>
    <row r="47" spans="2:14" x14ac:dyDescent="0.25">
      <c r="H47" s="82" t="s">
        <v>66</v>
      </c>
    </row>
    <row r="48" spans="2:14" x14ac:dyDescent="0.25">
      <c r="H48" s="80"/>
    </row>
    <row r="49" spans="8:8" x14ac:dyDescent="0.25">
      <c r="H49" s="82" t="s">
        <v>63</v>
      </c>
    </row>
    <row r="50" spans="8:8" x14ac:dyDescent="0.25">
      <c r="H50" s="80"/>
    </row>
    <row r="51" spans="8:8" x14ac:dyDescent="0.25">
      <c r="H51" s="82" t="s">
        <v>69</v>
      </c>
    </row>
    <row r="52" spans="8:8" x14ac:dyDescent="0.25">
      <c r="H52" s="80"/>
    </row>
    <row r="53" spans="8:8" x14ac:dyDescent="0.25">
      <c r="H53" s="83" t="s">
        <v>70</v>
      </c>
    </row>
    <row r="54" spans="8:8" x14ac:dyDescent="0.25">
      <c r="H54" s="80"/>
    </row>
    <row r="55" spans="8:8" x14ac:dyDescent="0.25">
      <c r="H55" s="83" t="s">
        <v>71</v>
      </c>
    </row>
  </sheetData>
  <mergeCells count="9">
    <mergeCell ref="B2:N2"/>
    <mergeCell ref="L4:N4"/>
    <mergeCell ref="B38:C38"/>
    <mergeCell ref="B40:C40"/>
    <mergeCell ref="B4:B5"/>
    <mergeCell ref="C4:E4"/>
    <mergeCell ref="F4:H4"/>
    <mergeCell ref="I4:K4"/>
    <mergeCell ref="B39:C39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56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F35 L35 I3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140625" style="7" customWidth="1"/>
    <col min="2" max="2" width="40.7109375" style="7" customWidth="1"/>
    <col min="3" max="3" width="15.28515625" style="7" customWidth="1"/>
    <col min="4" max="4" width="9.7109375" style="7" customWidth="1"/>
    <col min="5" max="5" width="7.42578125" style="7" customWidth="1"/>
    <col min="6" max="6" width="15.85546875" style="7" bestFit="1" customWidth="1"/>
    <col min="7" max="7" width="9.5703125" style="7" customWidth="1"/>
    <col min="8" max="8" width="7.140625" style="7" customWidth="1"/>
    <col min="9" max="9" width="15.85546875" style="7" bestFit="1" customWidth="1"/>
    <col min="10" max="10" width="9.140625" style="7" customWidth="1"/>
    <col min="11" max="11" width="6.85546875" style="7" customWidth="1"/>
    <col min="12" max="12" width="15.85546875" style="7" bestFit="1" customWidth="1"/>
    <col min="13" max="13" width="8" style="7" bestFit="1" customWidth="1"/>
    <col min="14" max="14" width="7.5703125" style="7" customWidth="1"/>
    <col min="15" max="16384" width="10.42578125" style="7"/>
  </cols>
  <sheetData>
    <row r="1" spans="2:14" ht="12.75" customHeight="1" x14ac:dyDescent="0.25"/>
    <row r="2" spans="2:14" x14ac:dyDescent="0.25">
      <c r="B2" s="90" t="s">
        <v>39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</row>
    <row r="3" spans="2:14" ht="16.5" thickBot="1" x14ac:dyDescent="0.3">
      <c r="B3" s="5"/>
    </row>
    <row r="4" spans="2:14" ht="18" customHeight="1" x14ac:dyDescent="0.25">
      <c r="B4" s="97" t="s">
        <v>42</v>
      </c>
      <c r="C4" s="99" t="s">
        <v>30</v>
      </c>
      <c r="D4" s="99"/>
      <c r="E4" s="99"/>
      <c r="F4" s="99" t="s">
        <v>31</v>
      </c>
      <c r="G4" s="99"/>
      <c r="H4" s="99"/>
      <c r="I4" s="100" t="s">
        <v>32</v>
      </c>
      <c r="J4" s="101"/>
      <c r="K4" s="102"/>
      <c r="L4" s="100" t="s">
        <v>33</v>
      </c>
      <c r="M4" s="101"/>
      <c r="N4" s="107"/>
    </row>
    <row r="5" spans="2:14" ht="39" customHeight="1" x14ac:dyDescent="0.25">
      <c r="B5" s="98"/>
      <c r="C5" s="11" t="s">
        <v>43</v>
      </c>
      <c r="D5" s="11" t="s">
        <v>35</v>
      </c>
      <c r="E5" s="12" t="s">
        <v>0</v>
      </c>
      <c r="F5" s="11" t="s">
        <v>43</v>
      </c>
      <c r="G5" s="11" t="s">
        <v>35</v>
      </c>
      <c r="H5" s="12" t="s">
        <v>0</v>
      </c>
      <c r="I5" s="11" t="s">
        <v>43</v>
      </c>
      <c r="J5" s="11" t="s">
        <v>35</v>
      </c>
      <c r="K5" s="12" t="s">
        <v>0</v>
      </c>
      <c r="L5" s="11" t="s">
        <v>43</v>
      </c>
      <c r="M5" s="11" t="s">
        <v>35</v>
      </c>
      <c r="N5" s="26" t="s">
        <v>0</v>
      </c>
    </row>
    <row r="6" spans="2:14" x14ac:dyDescent="0.25">
      <c r="B6" s="70" t="s">
        <v>8</v>
      </c>
      <c r="C6" s="46">
        <v>46704</v>
      </c>
      <c r="D6" s="15">
        <f t="shared" ref="D6:D34" si="0">C6/C$35*100</f>
        <v>15.713137008838304</v>
      </c>
      <c r="E6" s="47">
        <f>D6^2</f>
        <v>246.90267465852395</v>
      </c>
      <c r="F6" s="46">
        <v>48821</v>
      </c>
      <c r="G6" s="15">
        <f t="shared" ref="G6:G34" si="1">F6/F$35*100</f>
        <v>14.619473266555872</v>
      </c>
      <c r="H6" s="47">
        <f>G6^2</f>
        <v>213.72899859154182</v>
      </c>
      <c r="I6" s="46">
        <v>49480</v>
      </c>
      <c r="J6" s="15">
        <f t="shared" ref="J6:J34" si="2">I6/I$35*100</f>
        <v>13.721689309672572</v>
      </c>
      <c r="K6" s="47">
        <f>J6^2</f>
        <v>188.28475751118253</v>
      </c>
      <c r="L6" s="46">
        <v>52621</v>
      </c>
      <c r="M6" s="15">
        <f t="shared" ref="M6:M30" si="3">L6/L$35*100</f>
        <v>13.082543763036922</v>
      </c>
      <c r="N6" s="48">
        <f>M6^2</f>
        <v>171.15295131177626</v>
      </c>
    </row>
    <row r="7" spans="2:14" x14ac:dyDescent="0.25">
      <c r="B7" s="70" t="s">
        <v>52</v>
      </c>
      <c r="C7" s="46" t="s">
        <v>2</v>
      </c>
      <c r="D7" s="18" t="s">
        <v>2</v>
      </c>
      <c r="E7" s="47" t="s">
        <v>2</v>
      </c>
      <c r="F7" s="46" t="s">
        <v>2</v>
      </c>
      <c r="G7" s="18" t="s">
        <v>2</v>
      </c>
      <c r="H7" s="47" t="s">
        <v>2</v>
      </c>
      <c r="I7" s="46" t="s">
        <v>2</v>
      </c>
      <c r="J7" s="18" t="s">
        <v>2</v>
      </c>
      <c r="K7" s="47" t="s">
        <v>2</v>
      </c>
      <c r="L7" s="46">
        <v>39585</v>
      </c>
      <c r="M7" s="15">
        <f t="shared" si="3"/>
        <v>9.8415555550030707</v>
      </c>
      <c r="N7" s="48">
        <f t="shared" ref="N7:N29" si="4">M7^2</f>
        <v>96.856215742211802</v>
      </c>
    </row>
    <row r="8" spans="2:14" x14ac:dyDescent="0.25">
      <c r="B8" s="70" t="s">
        <v>6</v>
      </c>
      <c r="C8" s="49">
        <v>29300</v>
      </c>
      <c r="D8" s="15">
        <f t="shared" si="0"/>
        <v>9.8577191323861406</v>
      </c>
      <c r="E8" s="47">
        <f>D8^2</f>
        <v>97.174626493011772</v>
      </c>
      <c r="F8" s="49">
        <v>33816</v>
      </c>
      <c r="G8" s="15">
        <f t="shared" si="1"/>
        <v>10.126218389255715</v>
      </c>
      <c r="H8" s="47">
        <f>G8^2</f>
        <v>102.54029886690061</v>
      </c>
      <c r="I8" s="49">
        <v>32660</v>
      </c>
      <c r="J8" s="15">
        <f t="shared" si="2"/>
        <v>9.0572023616391704</v>
      </c>
      <c r="K8" s="47">
        <f>J8^2</f>
        <v>82.03291461968216</v>
      </c>
      <c r="L8" s="49">
        <v>34830</v>
      </c>
      <c r="M8" s="15">
        <f t="shared" si="3"/>
        <v>8.6593755205445735</v>
      </c>
      <c r="N8" s="48">
        <f>M8^2</f>
        <v>74.984784405806607</v>
      </c>
    </row>
    <row r="9" spans="2:14" x14ac:dyDescent="0.25">
      <c r="B9" s="70" t="s">
        <v>9</v>
      </c>
      <c r="C9" s="46">
        <v>18498</v>
      </c>
      <c r="D9" s="15">
        <f t="shared" si="0"/>
        <v>6.2234842495180489</v>
      </c>
      <c r="E9" s="47">
        <f>D9^2</f>
        <v>38.731756203999232</v>
      </c>
      <c r="F9" s="46">
        <v>22371</v>
      </c>
      <c r="G9" s="15">
        <f t="shared" si="1"/>
        <v>6.6990073215649284</v>
      </c>
      <c r="H9" s="47">
        <f>G9^2</f>
        <v>44.876699094380513</v>
      </c>
      <c r="I9" s="46">
        <v>23862</v>
      </c>
      <c r="J9" s="15">
        <f t="shared" si="2"/>
        <v>6.617359545420511</v>
      </c>
      <c r="K9" s="47">
        <f>J9^2</f>
        <v>43.789447353367954</v>
      </c>
      <c r="L9" s="46">
        <v>29702</v>
      </c>
      <c r="M9" s="15">
        <f t="shared" si="3"/>
        <v>7.384460858777345</v>
      </c>
      <c r="N9" s="48">
        <f>M9^2</f>
        <v>54.530262174814645</v>
      </c>
    </row>
    <row r="10" spans="2:14" x14ac:dyDescent="0.25">
      <c r="B10" s="70" t="s">
        <v>13</v>
      </c>
      <c r="C10" s="49">
        <v>18840</v>
      </c>
      <c r="D10" s="15">
        <f t="shared" si="0"/>
        <v>6.33854704621689</v>
      </c>
      <c r="E10" s="47">
        <f t="shared" ref="E10:E26" si="5">D10^2</f>
        <v>40.177178657104861</v>
      </c>
      <c r="F10" s="49">
        <v>21179</v>
      </c>
      <c r="G10" s="15">
        <f t="shared" si="1"/>
        <v>6.3420623156507805</v>
      </c>
      <c r="H10" s="47">
        <f t="shared" ref="H10:H26" si="6">G10^2</f>
        <v>40.221754415597744</v>
      </c>
      <c r="I10" s="49">
        <v>24092</v>
      </c>
      <c r="J10" s="15">
        <f t="shared" si="2"/>
        <v>6.6811426606433217</v>
      </c>
      <c r="K10" s="47">
        <f t="shared" ref="K10:K26" si="7">J10^2</f>
        <v>44.637667251868123</v>
      </c>
      <c r="L10" s="49">
        <v>28191</v>
      </c>
      <c r="M10" s="18">
        <f t="shared" si="3"/>
        <v>7.0087986017706587</v>
      </c>
      <c r="N10" s="48">
        <f t="shared" si="4"/>
        <v>49.12325784018234</v>
      </c>
    </row>
    <row r="11" spans="2:14" x14ac:dyDescent="0.25">
      <c r="B11" s="70" t="s">
        <v>53</v>
      </c>
      <c r="C11" s="49">
        <v>14749</v>
      </c>
      <c r="D11" s="18">
        <f t="shared" si="0"/>
        <v>4.9621672178690508</v>
      </c>
      <c r="E11" s="47">
        <f t="shared" si="5"/>
        <v>24.623103498094277</v>
      </c>
      <c r="F11" s="49">
        <v>17057</v>
      </c>
      <c r="G11" s="18">
        <f t="shared" si="1"/>
        <v>5.1077273203671263</v>
      </c>
      <c r="H11" s="47">
        <f t="shared" si="6"/>
        <v>26.088878379224745</v>
      </c>
      <c r="I11" s="49">
        <v>21107</v>
      </c>
      <c r="J11" s="18">
        <f t="shared" si="2"/>
        <v>5.8533487522081433</v>
      </c>
      <c r="K11" s="47">
        <f t="shared" si="7"/>
        <v>34.261691614976627</v>
      </c>
      <c r="L11" s="49">
        <v>26641</v>
      </c>
      <c r="M11" s="18">
        <f t="shared" si="3"/>
        <v>6.62344023091668</v>
      </c>
      <c r="N11" s="48">
        <f t="shared" si="4"/>
        <v>43.8699604925256</v>
      </c>
    </row>
    <row r="12" spans="2:14" x14ac:dyDescent="0.25">
      <c r="B12" s="70" t="s">
        <v>14</v>
      </c>
      <c r="C12" s="46">
        <v>14127</v>
      </c>
      <c r="D12" s="18">
        <f t="shared" si="0"/>
        <v>4.7529009618846079</v>
      </c>
      <c r="E12" s="47">
        <f>D12^2</f>
        <v>22.590067553483632</v>
      </c>
      <c r="F12" s="46">
        <v>17229</v>
      </c>
      <c r="G12" s="18">
        <f t="shared" si="1"/>
        <v>5.1592328077976912</v>
      </c>
      <c r="H12" s="47">
        <f>G12^2</f>
        <v>26.61768316505605</v>
      </c>
      <c r="I12" s="46">
        <v>17818</v>
      </c>
      <c r="J12" s="18">
        <f t="shared" si="2"/>
        <v>4.9412502045219453</v>
      </c>
      <c r="K12" s="47">
        <f>J12^2</f>
        <v>24.415953583688164</v>
      </c>
      <c r="L12" s="46">
        <v>20719</v>
      </c>
      <c r="M12" s="18">
        <f t="shared" si="3"/>
        <v>5.1511226359507045</v>
      </c>
      <c r="N12" s="48">
        <f>M12^2</f>
        <v>26.534064410603733</v>
      </c>
    </row>
    <row r="13" spans="2:14" x14ac:dyDescent="0.25">
      <c r="B13" s="70" t="s">
        <v>15</v>
      </c>
      <c r="C13" s="46">
        <v>12392</v>
      </c>
      <c r="D13" s="18">
        <f t="shared" si="0"/>
        <v>4.1691759552398988</v>
      </c>
      <c r="E13" s="47">
        <f t="shared" si="5"/>
        <v>17.382028145750521</v>
      </c>
      <c r="F13" s="46">
        <v>14495</v>
      </c>
      <c r="G13" s="18">
        <f t="shared" si="1"/>
        <v>4.3405351180583622</v>
      </c>
      <c r="H13" s="47">
        <f t="shared" si="6"/>
        <v>18.840245111097921</v>
      </c>
      <c r="I13" s="46">
        <v>17617</v>
      </c>
      <c r="J13" s="18">
        <f t="shared" si="2"/>
        <v>4.8855093081750542</v>
      </c>
      <c r="K13" s="47">
        <f t="shared" si="7"/>
        <v>23.868201200265098</v>
      </c>
      <c r="L13" s="46">
        <v>20611</v>
      </c>
      <c r="M13" s="18">
        <f t="shared" si="3"/>
        <v>5.1242718591428131</v>
      </c>
      <c r="N13" s="48">
        <f t="shared" si="4"/>
        <v>26.258162086402944</v>
      </c>
    </row>
    <row r="14" spans="2:14" x14ac:dyDescent="0.25">
      <c r="B14" s="71" t="s">
        <v>47</v>
      </c>
      <c r="C14" s="49">
        <v>13886</v>
      </c>
      <c r="D14" s="18">
        <f t="shared" si="0"/>
        <v>4.6718186987137864</v>
      </c>
      <c r="E14" s="47">
        <f>D14^2</f>
        <v>21.825889953651778</v>
      </c>
      <c r="F14" s="49">
        <v>16798</v>
      </c>
      <c r="G14" s="18">
        <f t="shared" si="1"/>
        <v>5.0301696387129624</v>
      </c>
      <c r="H14" s="53">
        <f>G14^2</f>
        <v>25.302606594229694</v>
      </c>
      <c r="I14" s="49">
        <v>17665</v>
      </c>
      <c r="J14" s="18">
        <f t="shared" si="2"/>
        <v>4.8988205670041625</v>
      </c>
      <c r="K14" s="47">
        <f>J14^2</f>
        <v>23.998442947702983</v>
      </c>
      <c r="L14" s="49">
        <v>19282</v>
      </c>
      <c r="M14" s="18">
        <f t="shared" si="3"/>
        <v>4.7938581334234991</v>
      </c>
      <c r="N14" s="48">
        <f>M14^2</f>
        <v>22.981075803390635</v>
      </c>
    </row>
    <row r="15" spans="2:14" x14ac:dyDescent="0.25">
      <c r="B15" s="70" t="s">
        <v>16</v>
      </c>
      <c r="C15" s="46">
        <v>14708</v>
      </c>
      <c r="D15" s="18">
        <f t="shared" si="0"/>
        <v>4.9483731399022304</v>
      </c>
      <c r="E15" s="47">
        <f t="shared" si="5"/>
        <v>24.48639673170586</v>
      </c>
      <c r="F15" s="46">
        <v>16155</v>
      </c>
      <c r="G15" s="18">
        <f t="shared" si="1"/>
        <v>4.8376229618649775</v>
      </c>
      <c r="H15" s="47">
        <f t="shared" si="6"/>
        <v>23.402595921163279</v>
      </c>
      <c r="I15" s="46">
        <v>15308</v>
      </c>
      <c r="J15" s="18">
        <f t="shared" si="2"/>
        <v>4.2451822949164857</v>
      </c>
      <c r="K15" s="47">
        <f t="shared" si="7"/>
        <v>18.021572717072399</v>
      </c>
      <c r="L15" s="46">
        <v>16355</v>
      </c>
      <c r="M15" s="18">
        <f t="shared" si="3"/>
        <v>4.066152358268921</v>
      </c>
      <c r="N15" s="48">
        <f t="shared" si="4"/>
        <v>16.533595000655907</v>
      </c>
    </row>
    <row r="16" spans="2:14" x14ac:dyDescent="0.25">
      <c r="B16" s="70" t="s">
        <v>3</v>
      </c>
      <c r="C16" s="46">
        <v>10125</v>
      </c>
      <c r="D16" s="18">
        <f t="shared" si="0"/>
        <v>3.4064643759525484</v>
      </c>
      <c r="E16" s="47">
        <f>D16^2</f>
        <v>11.603999544633785</v>
      </c>
      <c r="F16" s="46">
        <v>10993</v>
      </c>
      <c r="G16" s="18">
        <f t="shared" si="1"/>
        <v>3.2918594379313957</v>
      </c>
      <c r="H16" s="47">
        <f>G16^2</f>
        <v>10.836338559098005</v>
      </c>
      <c r="I16" s="46">
        <v>12612</v>
      </c>
      <c r="J16" s="18">
        <f t="shared" si="2"/>
        <v>3.497533257348231</v>
      </c>
      <c r="K16" s="47">
        <f>J16^2</f>
        <v>12.232738886256927</v>
      </c>
      <c r="L16" s="46">
        <v>15334</v>
      </c>
      <c r="M16" s="18">
        <f t="shared" si="3"/>
        <v>3.812313070112848</v>
      </c>
      <c r="N16" s="48">
        <f>M16^2</f>
        <v>14.533730944553248</v>
      </c>
    </row>
    <row r="17" spans="2:14" x14ac:dyDescent="0.25">
      <c r="B17" s="70" t="s">
        <v>17</v>
      </c>
      <c r="C17" s="49">
        <v>9350</v>
      </c>
      <c r="D17" s="18">
        <f t="shared" si="0"/>
        <v>3.1457226582870446</v>
      </c>
      <c r="E17" s="47">
        <f>D17^2</f>
        <v>9.8955710428605101</v>
      </c>
      <c r="F17" s="49">
        <v>11018</v>
      </c>
      <c r="G17" s="18">
        <f t="shared" si="1"/>
        <v>3.2993457006393272</v>
      </c>
      <c r="H17" s="47">
        <f>G17^2</f>
        <v>10.885682052327212</v>
      </c>
      <c r="I17" s="49">
        <v>12717</v>
      </c>
      <c r="J17" s="18">
        <f t="shared" si="2"/>
        <v>3.5266516360369051</v>
      </c>
      <c r="K17" s="47">
        <f>J17^2</f>
        <v>12.43727176196178</v>
      </c>
      <c r="L17" s="49">
        <v>13697</v>
      </c>
      <c r="M17" s="18">
        <f t="shared" si="3"/>
        <v>3.4053249068302907</v>
      </c>
      <c r="N17" s="48">
        <f>M17^2</f>
        <v>11.596237721078728</v>
      </c>
    </row>
    <row r="18" spans="2:14" x14ac:dyDescent="0.25">
      <c r="B18" s="70" t="s">
        <v>18</v>
      </c>
      <c r="C18" s="46">
        <v>5812</v>
      </c>
      <c r="D18" s="18">
        <f t="shared" si="0"/>
        <v>1.9553946620282678</v>
      </c>
      <c r="E18" s="47">
        <f>D18^2</f>
        <v>3.8235682842886436</v>
      </c>
      <c r="F18" s="46">
        <v>9597</v>
      </c>
      <c r="G18" s="18">
        <f t="shared" si="1"/>
        <v>2.873826528320532</v>
      </c>
      <c r="H18" s="47">
        <f>G18^2</f>
        <v>8.2588789148788422</v>
      </c>
      <c r="I18" s="46">
        <v>10460</v>
      </c>
      <c r="J18" s="18">
        <f t="shared" si="2"/>
        <v>2.9007451531765378</v>
      </c>
      <c r="K18" s="47">
        <f>J18^2</f>
        <v>8.4143224436771753</v>
      </c>
      <c r="L18" s="46">
        <v>11964</v>
      </c>
      <c r="M18" s="18">
        <f t="shared" si="3"/>
        <v>2.9744693863851648</v>
      </c>
      <c r="N18" s="48">
        <f>M18^2</f>
        <v>8.8474681305425396</v>
      </c>
    </row>
    <row r="19" spans="2:14" x14ac:dyDescent="0.25">
      <c r="B19" s="70" t="s">
        <v>19</v>
      </c>
      <c r="C19" s="46">
        <v>7289</v>
      </c>
      <c r="D19" s="18">
        <f t="shared" si="0"/>
        <v>2.4523179097598149</v>
      </c>
      <c r="E19" s="47">
        <f>D19^2</f>
        <v>6.0138631305287475</v>
      </c>
      <c r="F19" s="46">
        <v>9411</v>
      </c>
      <c r="G19" s="18">
        <f t="shared" si="1"/>
        <v>2.8181287337735257</v>
      </c>
      <c r="H19" s="47">
        <f>G19^2</f>
        <v>7.9418495601199748</v>
      </c>
      <c r="I19" s="46">
        <v>10784</v>
      </c>
      <c r="J19" s="18">
        <f t="shared" si="2"/>
        <v>2.9905961502730194</v>
      </c>
      <c r="K19" s="47">
        <f>J19^2</f>
        <v>8.9436653340278038</v>
      </c>
      <c r="L19" s="46">
        <v>11851</v>
      </c>
      <c r="M19" s="18">
        <f t="shared" si="3"/>
        <v>2.9463755180583906</v>
      </c>
      <c r="N19" s="48">
        <f>M19^2</f>
        <v>8.6811286934138501</v>
      </c>
    </row>
    <row r="20" spans="2:14" x14ac:dyDescent="0.25">
      <c r="B20" s="70" t="s">
        <v>4</v>
      </c>
      <c r="C20" s="46">
        <v>2111</v>
      </c>
      <c r="D20" s="18">
        <f t="shared" si="0"/>
        <v>0.71022679482823003</v>
      </c>
      <c r="E20" s="47">
        <f t="shared" si="5"/>
        <v>0.50442210009198074</v>
      </c>
      <c r="F20" s="46">
        <v>3192</v>
      </c>
      <c r="G20" s="18">
        <f t="shared" si="1"/>
        <v>0.95584602254862339</v>
      </c>
      <c r="H20" s="47">
        <f t="shared" si="6"/>
        <v>0.91364161882202344</v>
      </c>
      <c r="I20" s="46">
        <v>6442</v>
      </c>
      <c r="J20" s="18">
        <f t="shared" si="2"/>
        <v>1.7864818620232557</v>
      </c>
      <c r="K20" s="47">
        <f t="shared" si="7"/>
        <v>3.1915174433380789</v>
      </c>
      <c r="L20" s="46">
        <v>10387</v>
      </c>
      <c r="M20" s="18">
        <f t="shared" si="3"/>
        <v>2.582398321329213</v>
      </c>
      <c r="N20" s="48">
        <f t="shared" si="4"/>
        <v>6.6687810900039368</v>
      </c>
    </row>
    <row r="21" spans="2:14" x14ac:dyDescent="0.25">
      <c r="B21" s="70" t="s">
        <v>20</v>
      </c>
      <c r="C21" s="49">
        <v>5309</v>
      </c>
      <c r="D21" s="18">
        <f t="shared" si="0"/>
        <v>1.7861648762402051</v>
      </c>
      <c r="E21" s="47">
        <f>D21^2</f>
        <v>3.1903849651141876</v>
      </c>
      <c r="F21" s="49">
        <v>5782</v>
      </c>
      <c r="G21" s="18">
        <f t="shared" si="1"/>
        <v>1.7314228390902693</v>
      </c>
      <c r="H21" s="47">
        <f>G21^2</f>
        <v>2.9978250477234085</v>
      </c>
      <c r="I21" s="49">
        <v>8981</v>
      </c>
      <c r="J21" s="18">
        <f t="shared" si="2"/>
        <v>2.4905919905046354</v>
      </c>
      <c r="K21" s="47">
        <f>J21^2</f>
        <v>6.2030484631658416</v>
      </c>
      <c r="L21" s="49">
        <v>9489</v>
      </c>
      <c r="M21" s="18">
        <f t="shared" si="3"/>
        <v>2.3591390845376816</v>
      </c>
      <c r="N21" s="48">
        <f>M21^2</f>
        <v>5.5655372201932902</v>
      </c>
    </row>
    <row r="22" spans="2:14" x14ac:dyDescent="0.25">
      <c r="B22" s="70" t="s">
        <v>10</v>
      </c>
      <c r="C22" s="46">
        <v>9446</v>
      </c>
      <c r="D22" s="18">
        <f t="shared" si="0"/>
        <v>3.178020987184965</v>
      </c>
      <c r="E22" s="47">
        <f>D22^2</f>
        <v>10.099817394988099</v>
      </c>
      <c r="F22" s="46">
        <v>8547</v>
      </c>
      <c r="G22" s="18">
        <f t="shared" si="1"/>
        <v>2.559403494587432</v>
      </c>
      <c r="H22" s="47">
        <f>G22^2</f>
        <v>6.5505462481063592</v>
      </c>
      <c r="I22" s="46">
        <v>8294</v>
      </c>
      <c r="J22" s="18">
        <f t="shared" si="2"/>
        <v>2.3000745985130213</v>
      </c>
      <c r="K22" s="47">
        <f>J22^2</f>
        <v>5.290343158724836</v>
      </c>
      <c r="L22" s="46">
        <v>8390</v>
      </c>
      <c r="M22" s="18">
        <f t="shared" si="3"/>
        <v>2.0859075686870217</v>
      </c>
      <c r="N22" s="48">
        <f>M22^2</f>
        <v>4.351010385105802</v>
      </c>
    </row>
    <row r="23" spans="2:14" x14ac:dyDescent="0.25">
      <c r="B23" s="67" t="s">
        <v>48</v>
      </c>
      <c r="C23" s="49">
        <v>6887</v>
      </c>
      <c r="D23" s="18">
        <f t="shared" si="0"/>
        <v>2.3170686574997728</v>
      </c>
      <c r="E23" s="47">
        <f>D23^2</f>
        <v>5.3688071635677996</v>
      </c>
      <c r="F23" s="49">
        <v>7113</v>
      </c>
      <c r="G23" s="18">
        <f t="shared" si="1"/>
        <v>2.1299914656605132</v>
      </c>
      <c r="H23" s="47">
        <f>G23^2</f>
        <v>4.5368636437866217</v>
      </c>
      <c r="I23" s="49">
        <v>6719</v>
      </c>
      <c r="J23" s="18">
        <f t="shared" si="2"/>
        <v>1.8632989181829023</v>
      </c>
      <c r="K23" s="47">
        <f>J23^2</f>
        <v>3.4718828585015737</v>
      </c>
      <c r="L23" s="49">
        <v>7312</v>
      </c>
      <c r="M23" s="18">
        <f t="shared" si="3"/>
        <v>1.817897037215674</v>
      </c>
      <c r="N23" s="48">
        <f>M23^2</f>
        <v>3.3047496379175256</v>
      </c>
    </row>
    <row r="24" spans="2:14" x14ac:dyDescent="0.25">
      <c r="B24" s="70" t="s">
        <v>22</v>
      </c>
      <c r="C24" s="49">
        <v>7040</v>
      </c>
      <c r="D24" s="18">
        <f t="shared" si="0"/>
        <v>2.3685441191808336</v>
      </c>
      <c r="E24" s="47">
        <f>D24^2</f>
        <v>5.6100012445061109</v>
      </c>
      <c r="F24" s="49">
        <v>7744</v>
      </c>
      <c r="G24" s="18">
        <f t="shared" si="1"/>
        <v>2.3189447364086901</v>
      </c>
      <c r="H24" s="47">
        <f>G24^2</f>
        <v>5.3775046905175694</v>
      </c>
      <c r="I24" s="49">
        <v>7487</v>
      </c>
      <c r="J24" s="18">
        <f t="shared" si="2"/>
        <v>2.0762790594486367</v>
      </c>
      <c r="K24" s="47">
        <f>J24^2</f>
        <v>4.310934732704915</v>
      </c>
      <c r="L24" s="49">
        <v>6893</v>
      </c>
      <c r="M24" s="18">
        <f t="shared" si="3"/>
        <v>1.7137259679332113</v>
      </c>
      <c r="N24" s="48">
        <f>M24^2</f>
        <v>2.9368566931686222</v>
      </c>
    </row>
    <row r="25" spans="2:14" x14ac:dyDescent="0.25">
      <c r="B25" s="70" t="s">
        <v>21</v>
      </c>
      <c r="C25" s="46">
        <v>6107</v>
      </c>
      <c r="D25" s="18">
        <f t="shared" si="0"/>
        <v>2.0546447352041692</v>
      </c>
      <c r="E25" s="47">
        <f>D25^2</f>
        <v>4.2215649879022106</v>
      </c>
      <c r="F25" s="46">
        <v>5485</v>
      </c>
      <c r="G25" s="18">
        <f t="shared" si="1"/>
        <v>1.6424860381200497</v>
      </c>
      <c r="H25" s="47">
        <f>G25^2</f>
        <v>2.6977603854192971</v>
      </c>
      <c r="I25" s="46">
        <v>6313</v>
      </c>
      <c r="J25" s="18">
        <f t="shared" si="2"/>
        <v>1.7507078539200269</v>
      </c>
      <c r="K25" s="47">
        <f>J25^2</f>
        <v>3.0649779897772662</v>
      </c>
      <c r="L25" s="46">
        <v>6359</v>
      </c>
      <c r="M25" s="18">
        <f t="shared" si="3"/>
        <v>1.5809637937164209</v>
      </c>
      <c r="N25" s="48">
        <f>M25^2</f>
        <v>2.4994465170422178</v>
      </c>
    </row>
    <row r="26" spans="2:14" x14ac:dyDescent="0.25">
      <c r="B26" s="70" t="s">
        <v>44</v>
      </c>
      <c r="C26" s="49">
        <v>3386</v>
      </c>
      <c r="D26" s="18">
        <f t="shared" si="0"/>
        <v>1.1391889755037361</v>
      </c>
      <c r="E26" s="47">
        <f t="shared" si="5"/>
        <v>1.2977515219092519</v>
      </c>
      <c r="F26" s="49">
        <v>4412</v>
      </c>
      <c r="G26" s="18">
        <f t="shared" si="1"/>
        <v>1.3211756426956534</v>
      </c>
      <c r="H26" s="47">
        <f t="shared" si="6"/>
        <v>1.7455050788522728</v>
      </c>
      <c r="I26" s="49">
        <v>5442</v>
      </c>
      <c r="J26" s="18">
        <f t="shared" si="2"/>
        <v>1.5091639697501644</v>
      </c>
      <c r="K26" s="47">
        <f t="shared" si="7"/>
        <v>2.2775758875920751</v>
      </c>
      <c r="L26" s="49">
        <v>5930</v>
      </c>
      <c r="M26" s="18">
        <f t="shared" si="3"/>
        <v>1.4743065413961907</v>
      </c>
      <c r="N26" s="48">
        <f t="shared" si="4"/>
        <v>2.1735797780035977</v>
      </c>
    </row>
    <row r="27" spans="2:14" x14ac:dyDescent="0.25">
      <c r="B27" s="70" t="s">
        <v>7</v>
      </c>
      <c r="C27" s="46">
        <v>1875</v>
      </c>
      <c r="D27" s="18">
        <f t="shared" si="0"/>
        <v>0.63082673628750896</v>
      </c>
      <c r="E27" s="47">
        <f>D27^2</f>
        <v>0.39794237121515036</v>
      </c>
      <c r="F27" s="46">
        <v>2036</v>
      </c>
      <c r="G27" s="18">
        <f t="shared" si="1"/>
        <v>0.60968123493389637</v>
      </c>
      <c r="H27" s="47">
        <f>G27^2</f>
        <v>0.37171120823052095</v>
      </c>
      <c r="I27" s="46">
        <v>3309</v>
      </c>
      <c r="J27" s="18">
        <f t="shared" si="2"/>
        <v>0.91764490553166</v>
      </c>
      <c r="K27" s="47">
        <f>J27^2</f>
        <v>0.84207217264820922</v>
      </c>
      <c r="L27" s="46">
        <v>4937</v>
      </c>
      <c r="M27" s="18">
        <f t="shared" si="3"/>
        <v>1.2274285657458675</v>
      </c>
      <c r="N27" s="48">
        <f>M27^2</f>
        <v>1.5065808840089572</v>
      </c>
    </row>
    <row r="28" spans="2:14" x14ac:dyDescent="0.25">
      <c r="B28" s="70" t="s">
        <v>51</v>
      </c>
      <c r="C28" s="46">
        <v>1912</v>
      </c>
      <c r="D28" s="18">
        <f t="shared" si="0"/>
        <v>0.64327505055024914</v>
      </c>
      <c r="E28" s="47">
        <f>D28^2</f>
        <v>0.41380279066042558</v>
      </c>
      <c r="F28" s="46">
        <v>2021</v>
      </c>
      <c r="G28" s="18">
        <f t="shared" si="1"/>
        <v>0.60518947730913775</v>
      </c>
      <c r="H28" s="47">
        <f>G28^2</f>
        <v>0.36625430344570736</v>
      </c>
      <c r="I28" s="46">
        <v>1446</v>
      </c>
      <c r="J28" s="18">
        <f t="shared" si="2"/>
        <v>0.40100167222689043</v>
      </c>
      <c r="K28" s="47">
        <f>J28^2</f>
        <v>0.16080234112876246</v>
      </c>
      <c r="L28" s="46">
        <v>913</v>
      </c>
      <c r="M28" s="18">
        <f t="shared" si="3"/>
        <v>0.22698851134818249</v>
      </c>
      <c r="N28" s="48">
        <f>M28^2</f>
        <v>5.152378428406397E-2</v>
      </c>
    </row>
    <row r="29" spans="2:14" x14ac:dyDescent="0.25">
      <c r="B29" s="70" t="s">
        <v>54</v>
      </c>
      <c r="C29" s="50" t="s">
        <v>2</v>
      </c>
      <c r="D29" s="18" t="s">
        <v>2</v>
      </c>
      <c r="E29" s="47" t="s">
        <v>2</v>
      </c>
      <c r="F29" s="50" t="s">
        <v>2</v>
      </c>
      <c r="G29" s="18" t="s">
        <v>2</v>
      </c>
      <c r="H29" s="47" t="s">
        <v>2</v>
      </c>
      <c r="I29" s="50" t="s">
        <v>2</v>
      </c>
      <c r="J29" s="18" t="s">
        <v>2</v>
      </c>
      <c r="K29" s="47" t="s">
        <v>2</v>
      </c>
      <c r="L29" s="50">
        <v>163</v>
      </c>
      <c r="M29" s="18">
        <f t="shared" si="3"/>
        <v>4.0524783515611985E-2</v>
      </c>
      <c r="N29" s="48">
        <f t="shared" si="4"/>
        <v>1.6422580789872169E-3</v>
      </c>
    </row>
    <row r="30" spans="2:14" x14ac:dyDescent="0.25">
      <c r="B30" s="70" t="s">
        <v>55</v>
      </c>
      <c r="C30" s="50" t="s">
        <v>2</v>
      </c>
      <c r="D30" s="18" t="s">
        <v>2</v>
      </c>
      <c r="E30" s="47" t="s">
        <v>2</v>
      </c>
      <c r="F30" s="50" t="s">
        <v>2</v>
      </c>
      <c r="G30" s="18" t="s">
        <v>2</v>
      </c>
      <c r="H30" s="47" t="s">
        <v>2</v>
      </c>
      <c r="I30" s="50" t="s">
        <v>2</v>
      </c>
      <c r="J30" s="18" t="s">
        <v>2</v>
      </c>
      <c r="K30" s="47" t="s">
        <v>2</v>
      </c>
      <c r="L30" s="50">
        <v>67</v>
      </c>
      <c r="M30" s="18">
        <f t="shared" si="3"/>
        <v>1.6657426353042962E-2</v>
      </c>
      <c r="N30" s="48">
        <f>M30^2</f>
        <v>2.7746985270705017E-4</v>
      </c>
    </row>
    <row r="31" spans="2:14" x14ac:dyDescent="0.25">
      <c r="B31" s="69" t="s">
        <v>12</v>
      </c>
      <c r="C31" s="36">
        <v>11945</v>
      </c>
      <c r="D31" s="37">
        <f t="shared" si="0"/>
        <v>4.018786861308957</v>
      </c>
      <c r="E31" s="38">
        <f t="shared" ref="E31:E34" si="8">D31^2</f>
        <v>16.150647836629499</v>
      </c>
      <c r="F31" s="36">
        <v>13182</v>
      </c>
      <c r="G31" s="37">
        <f t="shared" si="1"/>
        <v>3.9473566006378293</v>
      </c>
      <c r="H31" s="38">
        <f t="shared" ref="H31:H34" si="9">G31^2</f>
        <v>15.581624132599039</v>
      </c>
      <c r="I31" s="36">
        <v>17444</v>
      </c>
      <c r="J31" s="37">
        <f t="shared" si="2"/>
        <v>4.837533312811809</v>
      </c>
      <c r="K31" s="38">
        <f t="shared" ref="K31:K34" si="10">J31^2</f>
        <v>23.401728552563995</v>
      </c>
      <c r="L31" s="39" t="s">
        <v>2</v>
      </c>
      <c r="M31" s="37" t="s">
        <v>2</v>
      </c>
      <c r="N31" s="44" t="s">
        <v>2</v>
      </c>
    </row>
    <row r="32" spans="2:14" x14ac:dyDescent="0.25">
      <c r="B32" s="69" t="s">
        <v>24</v>
      </c>
      <c r="C32" s="36">
        <v>13931</v>
      </c>
      <c r="D32" s="37">
        <f t="shared" si="0"/>
        <v>4.6869585403846861</v>
      </c>
      <c r="E32" s="38">
        <f t="shared" si="8"/>
        <v>21.967580359284948</v>
      </c>
      <c r="F32" s="36">
        <v>13491</v>
      </c>
      <c r="G32" s="37">
        <f t="shared" si="1"/>
        <v>4.0398868077078562</v>
      </c>
      <c r="H32" s="38">
        <f t="shared" si="9"/>
        <v>16.320685419091973</v>
      </c>
      <c r="I32" s="36">
        <v>15795</v>
      </c>
      <c r="J32" s="37">
        <f t="shared" si="2"/>
        <v>4.3802361084534818</v>
      </c>
      <c r="K32" s="38">
        <f t="shared" si="10"/>
        <v>19.186468365799701</v>
      </c>
      <c r="L32" s="39" t="s">
        <v>2</v>
      </c>
      <c r="M32" s="37" t="s">
        <v>2</v>
      </c>
      <c r="N32" s="44" t="s">
        <v>2</v>
      </c>
    </row>
    <row r="33" spans="2:14" x14ac:dyDescent="0.25">
      <c r="B33" s="69" t="s">
        <v>57</v>
      </c>
      <c r="C33" s="36">
        <v>9238</v>
      </c>
      <c r="D33" s="37">
        <f t="shared" si="0"/>
        <v>3.1080412745728041</v>
      </c>
      <c r="E33" s="38">
        <f t="shared" si="8"/>
        <v>9.6599205644481412</v>
      </c>
      <c r="F33" s="36">
        <v>10131</v>
      </c>
      <c r="G33" s="37">
        <f t="shared" si="1"/>
        <v>3.0337330997619367</v>
      </c>
      <c r="H33" s="38">
        <f t="shared" si="9"/>
        <v>9.2035365205911699</v>
      </c>
      <c r="I33" s="36">
        <v>6376</v>
      </c>
      <c r="J33" s="37">
        <f t="shared" si="2"/>
        <v>1.7681788811332317</v>
      </c>
      <c r="K33" s="38">
        <f t="shared" si="10"/>
        <v>3.1264565556855675</v>
      </c>
      <c r="L33" s="39" t="s">
        <v>2</v>
      </c>
      <c r="M33" s="37" t="s">
        <v>2</v>
      </c>
      <c r="N33" s="44" t="s">
        <v>2</v>
      </c>
    </row>
    <row r="34" spans="2:14" x14ac:dyDescent="0.25">
      <c r="B34" s="69" t="s">
        <v>56</v>
      </c>
      <c r="C34" s="36">
        <v>2262</v>
      </c>
      <c r="D34" s="37">
        <f t="shared" si="0"/>
        <v>0.76102937465725085</v>
      </c>
      <c r="E34" s="38">
        <f t="shared" si="8"/>
        <v>0.57916570909120624</v>
      </c>
      <c r="F34" s="36">
        <v>1869</v>
      </c>
      <c r="G34" s="37">
        <f t="shared" si="1"/>
        <v>0.5596730000449176</v>
      </c>
      <c r="H34" s="38">
        <f t="shared" si="9"/>
        <v>0.31323386697927835</v>
      </c>
      <c r="I34" s="36">
        <v>367</v>
      </c>
      <c r="J34" s="37">
        <f t="shared" si="2"/>
        <v>0.1017756664642246</v>
      </c>
      <c r="K34" s="38">
        <f t="shared" si="10"/>
        <v>1.0358286284237093E-2</v>
      </c>
      <c r="L34" s="39" t="s">
        <v>2</v>
      </c>
      <c r="M34" s="37" t="s">
        <v>2</v>
      </c>
      <c r="N34" s="44" t="s">
        <v>2</v>
      </c>
    </row>
    <row r="35" spans="2:14" ht="16.5" thickBot="1" x14ac:dyDescent="0.3">
      <c r="B35" s="23" t="s">
        <v>34</v>
      </c>
      <c r="C35" s="24">
        <f t="shared" ref="C35:K35" si="11">SUM(C6:C34)</f>
        <v>297229</v>
      </c>
      <c r="D35" s="25">
        <f t="shared" si="11"/>
        <v>99.999999999999986</v>
      </c>
      <c r="E35" s="25">
        <f t="shared" si="11"/>
        <v>644.69253290704637</v>
      </c>
      <c r="F35" s="24">
        <f t="shared" si="11"/>
        <v>333945</v>
      </c>
      <c r="G35" s="25">
        <f t="shared" si="11"/>
        <v>100.00000000000001</v>
      </c>
      <c r="H35" s="25">
        <f t="shared" si="11"/>
        <v>626.51920138978153</v>
      </c>
      <c r="I35" s="24">
        <f t="shared" si="11"/>
        <v>360597</v>
      </c>
      <c r="J35" s="25">
        <f t="shared" si="11"/>
        <v>100.00000000000004</v>
      </c>
      <c r="K35" s="25">
        <f t="shared" si="11"/>
        <v>599.87681403364456</v>
      </c>
      <c r="L35" s="24">
        <f>SUM(L6:L30)</f>
        <v>402223</v>
      </c>
      <c r="M35" s="25">
        <f>SUM(M6:M34)</f>
        <v>100</v>
      </c>
      <c r="N35" s="51">
        <f>SUM(N6:N34)</f>
        <v>655.54288047561852</v>
      </c>
    </row>
    <row r="37" spans="2:14" ht="16.5" thickBot="1" x14ac:dyDescent="0.3">
      <c r="B37" s="8"/>
      <c r="C37" s="9"/>
    </row>
    <row r="38" spans="2:14" x14ac:dyDescent="0.25">
      <c r="B38" s="93"/>
      <c r="C38" s="94"/>
      <c r="D38" s="72" t="s">
        <v>30</v>
      </c>
      <c r="E38" s="72" t="s">
        <v>31</v>
      </c>
      <c r="F38" s="72" t="s">
        <v>32</v>
      </c>
      <c r="G38" s="73" t="s">
        <v>33</v>
      </c>
    </row>
    <row r="39" spans="2:14" x14ac:dyDescent="0.25">
      <c r="B39" s="108" t="s">
        <v>37</v>
      </c>
      <c r="C39" s="109"/>
      <c r="D39" s="29">
        <f>(D6+D10+D8+D9)/100</f>
        <v>0.38132887436959384</v>
      </c>
      <c r="E39" s="29">
        <f>(G6+G10+G8+G9)/100</f>
        <v>0.37786761293027299</v>
      </c>
      <c r="F39" s="29">
        <f>(J6+J10+J8+J9)/100</f>
        <v>0.3607739387737558</v>
      </c>
      <c r="G39" s="74">
        <f>SUM(M6:M9)/100</f>
        <v>0.38967935697361911</v>
      </c>
    </row>
    <row r="40" spans="2:14" ht="16.5" thickBot="1" x14ac:dyDescent="0.3">
      <c r="B40" s="95" t="s">
        <v>0</v>
      </c>
      <c r="C40" s="96"/>
      <c r="D40" s="75">
        <f>E35</f>
        <v>644.69253290704637</v>
      </c>
      <c r="E40" s="75">
        <f>H35</f>
        <v>626.51920138978153</v>
      </c>
      <c r="F40" s="75">
        <f>K35</f>
        <v>599.87681403364456</v>
      </c>
      <c r="G40" s="76">
        <f>N35</f>
        <v>655.54288047561852</v>
      </c>
    </row>
    <row r="43" spans="2:14" x14ac:dyDescent="0.25">
      <c r="H43" s="85" t="s">
        <v>65</v>
      </c>
    </row>
    <row r="44" spans="2:14" x14ac:dyDescent="0.25">
      <c r="H44" s="84"/>
    </row>
    <row r="45" spans="2:14" x14ac:dyDescent="0.25">
      <c r="H45" s="85" t="s">
        <v>59</v>
      </c>
    </row>
    <row r="46" spans="2:14" x14ac:dyDescent="0.25">
      <c r="H46" s="81"/>
    </row>
    <row r="47" spans="2:14" x14ac:dyDescent="0.25">
      <c r="H47" s="85" t="s">
        <v>62</v>
      </c>
    </row>
    <row r="48" spans="2:14" x14ac:dyDescent="0.25">
      <c r="H48" s="81"/>
    </row>
    <row r="49" spans="8:8" x14ac:dyDescent="0.25">
      <c r="H49" s="85" t="s">
        <v>68</v>
      </c>
    </row>
    <row r="50" spans="8:8" x14ac:dyDescent="0.25">
      <c r="H50" s="81"/>
    </row>
    <row r="51" spans="8:8" x14ac:dyDescent="0.25">
      <c r="H51" s="85" t="s">
        <v>67</v>
      </c>
    </row>
    <row r="52" spans="8:8" x14ac:dyDescent="0.25">
      <c r="H52" s="81"/>
    </row>
    <row r="53" spans="8:8" x14ac:dyDescent="0.25">
      <c r="H53" s="86" t="s">
        <v>60</v>
      </c>
    </row>
    <row r="54" spans="8:8" x14ac:dyDescent="0.25">
      <c r="H54" s="84"/>
    </row>
    <row r="55" spans="8:8" x14ac:dyDescent="0.25">
      <c r="H55" s="86" t="s">
        <v>61</v>
      </c>
    </row>
  </sheetData>
  <mergeCells count="9">
    <mergeCell ref="B2:N2"/>
    <mergeCell ref="B38:C38"/>
    <mergeCell ref="B40:C40"/>
    <mergeCell ref="B4:B5"/>
    <mergeCell ref="C4:E4"/>
    <mergeCell ref="F4:H4"/>
    <mergeCell ref="I4:K4"/>
    <mergeCell ref="L4:N4"/>
    <mergeCell ref="B39:C39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56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L3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2016-11-10T13:22:28Z</cp:lastPrinted>
  <dcterms:created xsi:type="dcterms:W3CDTF">2011-07-19T10:02:04Z</dcterms:created>
  <dcterms:modified xsi:type="dcterms:W3CDTF">2018-02-21T11:05:55Z</dcterms:modified>
</cp:coreProperties>
</file>