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35" windowWidth="19035" windowHeight="8145" tabRatio="431"/>
  </bookViews>
  <sheets>
    <sheet name="BiH" sheetId="23" r:id="rId1"/>
    <sheet name="FBiH" sheetId="24" r:id="rId2"/>
    <sheet name="Sjedište u FBiH" sheetId="22" r:id="rId3"/>
    <sheet name="RS" sheetId="25" r:id="rId4"/>
    <sheet name="Sjedište u RS-u" sheetId="21" r:id="rId5"/>
  </sheets>
  <definedNames>
    <definedName name="_xlnm.Print_Area" localSheetId="3">RS!$A$1:$P$34</definedName>
    <definedName name="_xlnm.Print_Area" localSheetId="4">'Sjedište u RS-u'!$A$1:$Q$34</definedName>
  </definedNames>
  <calcPr calcId="145621"/>
</workbook>
</file>

<file path=xl/calcChain.xml><?xml version="1.0" encoding="utf-8"?>
<calcChain xmlns="http://schemas.openxmlformats.org/spreadsheetml/2006/main">
  <c r="L30" i="23" l="1"/>
  <c r="L31" i="23"/>
  <c r="L32" i="23"/>
  <c r="L29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10" i="23"/>
  <c r="J30" i="23"/>
  <c r="J31" i="23"/>
  <c r="J32" i="23"/>
  <c r="J29" i="23"/>
  <c r="J11" i="23"/>
  <c r="J12" i="23"/>
  <c r="J13" i="23"/>
  <c r="J14" i="23"/>
  <c r="J15" i="23"/>
  <c r="J16" i="23"/>
  <c r="J17" i="23"/>
  <c r="J18" i="23"/>
  <c r="J19" i="23"/>
  <c r="J20" i="23"/>
  <c r="J21" i="23"/>
  <c r="J22" i="23"/>
  <c r="J23" i="23"/>
  <c r="J24" i="23"/>
  <c r="J25" i="23"/>
  <c r="J26" i="23"/>
  <c r="J27" i="23"/>
  <c r="J10" i="23"/>
  <c r="E30" i="23"/>
  <c r="E31" i="23"/>
  <c r="E32" i="23"/>
  <c r="E29" i="23"/>
  <c r="E12" i="23"/>
  <c r="E13" i="23"/>
  <c r="E14" i="23"/>
  <c r="E15" i="23"/>
  <c r="E16" i="23"/>
  <c r="E17" i="23"/>
  <c r="E18" i="23"/>
  <c r="E19" i="23"/>
  <c r="E20" i="23"/>
  <c r="E21" i="23"/>
  <c r="E22" i="23"/>
  <c r="E23" i="23"/>
  <c r="E24" i="23"/>
  <c r="E25" i="23"/>
  <c r="E26" i="23"/>
  <c r="E27" i="23"/>
  <c r="E11" i="23"/>
  <c r="E10" i="23"/>
  <c r="C30" i="23"/>
  <c r="C31" i="23"/>
  <c r="C32" i="23"/>
  <c r="C29" i="23"/>
  <c r="C26" i="23"/>
  <c r="C27" i="23"/>
  <c r="C24" i="23"/>
  <c r="C25" i="23"/>
  <c r="C22" i="23"/>
  <c r="C23" i="23"/>
  <c r="C20" i="23"/>
  <c r="C21" i="23"/>
  <c r="C19" i="23"/>
  <c r="C18" i="23"/>
  <c r="C17" i="23"/>
  <c r="C14" i="23"/>
  <c r="C15" i="23"/>
  <c r="C16" i="23"/>
  <c r="C13" i="23"/>
  <c r="C12" i="23"/>
  <c r="C11" i="23"/>
  <c r="C10" i="23"/>
  <c r="C28" i="23" l="1"/>
  <c r="C33" i="25"/>
  <c r="L33" i="25" l="1"/>
  <c r="J33" i="25"/>
  <c r="E33" i="25"/>
  <c r="G33" i="25" s="1"/>
  <c r="O32" i="25"/>
  <c r="N32" i="25"/>
  <c r="H32" i="25"/>
  <c r="G32" i="25"/>
  <c r="O31" i="25"/>
  <c r="N31" i="25"/>
  <c r="H31" i="25"/>
  <c r="G31" i="25"/>
  <c r="O30" i="25"/>
  <c r="N30" i="25"/>
  <c r="H30" i="25"/>
  <c r="G30" i="25"/>
  <c r="O29" i="25"/>
  <c r="N29" i="25"/>
  <c r="H29" i="25"/>
  <c r="G29" i="25"/>
  <c r="L28" i="25"/>
  <c r="J28" i="25"/>
  <c r="E28" i="25"/>
  <c r="C28" i="25"/>
  <c r="C34" i="25" s="1"/>
  <c r="O27" i="25"/>
  <c r="N27" i="25"/>
  <c r="H27" i="25"/>
  <c r="G27" i="25"/>
  <c r="O26" i="25"/>
  <c r="N26" i="25"/>
  <c r="H26" i="25"/>
  <c r="G26" i="25"/>
  <c r="O25" i="25"/>
  <c r="N25" i="25"/>
  <c r="H25" i="25"/>
  <c r="G25" i="25"/>
  <c r="O24" i="25"/>
  <c r="N24" i="25"/>
  <c r="H24" i="25"/>
  <c r="G24" i="25"/>
  <c r="O23" i="25"/>
  <c r="N23" i="25"/>
  <c r="H23" i="25"/>
  <c r="G23" i="25"/>
  <c r="O22" i="25"/>
  <c r="N22" i="25"/>
  <c r="H22" i="25"/>
  <c r="G22" i="25"/>
  <c r="O21" i="25"/>
  <c r="N21" i="25"/>
  <c r="H21" i="25"/>
  <c r="G21" i="25"/>
  <c r="O20" i="25"/>
  <c r="N20" i="25"/>
  <c r="H20" i="25"/>
  <c r="G20" i="25"/>
  <c r="O19" i="25"/>
  <c r="N19" i="25"/>
  <c r="H19" i="25"/>
  <c r="G19" i="25"/>
  <c r="O18" i="25"/>
  <c r="N18" i="25"/>
  <c r="H18" i="25"/>
  <c r="G18" i="25"/>
  <c r="O17" i="25"/>
  <c r="N17" i="25"/>
  <c r="H17" i="25"/>
  <c r="G17" i="25"/>
  <c r="O16" i="25"/>
  <c r="N16" i="25"/>
  <c r="H16" i="25"/>
  <c r="G16" i="25"/>
  <c r="O15" i="25"/>
  <c r="N15" i="25"/>
  <c r="H15" i="25"/>
  <c r="G15" i="25"/>
  <c r="O14" i="25"/>
  <c r="N14" i="25"/>
  <c r="H14" i="25"/>
  <c r="G14" i="25"/>
  <c r="O13" i="25"/>
  <c r="N13" i="25"/>
  <c r="H13" i="25"/>
  <c r="G13" i="25"/>
  <c r="O12" i="25"/>
  <c r="N12" i="25"/>
  <c r="H12" i="25"/>
  <c r="G12" i="25"/>
  <c r="O11" i="25"/>
  <c r="N11" i="25"/>
  <c r="H11" i="25"/>
  <c r="G11" i="25"/>
  <c r="O10" i="25"/>
  <c r="N10" i="25"/>
  <c r="H10" i="25"/>
  <c r="G10" i="25"/>
  <c r="L33" i="24"/>
  <c r="J33" i="24"/>
  <c r="E33" i="24"/>
  <c r="C33" i="24"/>
  <c r="O32" i="24"/>
  <c r="N32" i="24"/>
  <c r="H32" i="24"/>
  <c r="G32" i="24"/>
  <c r="O31" i="24"/>
  <c r="N31" i="24"/>
  <c r="H31" i="24"/>
  <c r="G31" i="24"/>
  <c r="O30" i="24"/>
  <c r="N30" i="24"/>
  <c r="H30" i="24"/>
  <c r="G30" i="24"/>
  <c r="O29" i="24"/>
  <c r="N29" i="24"/>
  <c r="H29" i="24"/>
  <c r="G29" i="24"/>
  <c r="L28" i="24"/>
  <c r="L34" i="24" s="1"/>
  <c r="J28" i="24"/>
  <c r="J34" i="24" s="1"/>
  <c r="E28" i="24"/>
  <c r="C28" i="24"/>
  <c r="O27" i="24"/>
  <c r="N27" i="24"/>
  <c r="H27" i="24"/>
  <c r="G27" i="24"/>
  <c r="O26" i="24"/>
  <c r="N26" i="24"/>
  <c r="H26" i="24"/>
  <c r="G26" i="24"/>
  <c r="O25" i="24"/>
  <c r="N25" i="24"/>
  <c r="H25" i="24"/>
  <c r="G25" i="24"/>
  <c r="O24" i="24"/>
  <c r="N24" i="24"/>
  <c r="H24" i="24"/>
  <c r="G24" i="24"/>
  <c r="O23" i="24"/>
  <c r="N23" i="24"/>
  <c r="H23" i="24"/>
  <c r="G23" i="24"/>
  <c r="O22" i="24"/>
  <c r="N22" i="24"/>
  <c r="H22" i="24"/>
  <c r="G22" i="24"/>
  <c r="O21" i="24"/>
  <c r="N21" i="24"/>
  <c r="H21" i="24"/>
  <c r="G21" i="24"/>
  <c r="O20" i="24"/>
  <c r="N20" i="24"/>
  <c r="H20" i="24"/>
  <c r="G20" i="24"/>
  <c r="O19" i="24"/>
  <c r="N19" i="24"/>
  <c r="H19" i="24"/>
  <c r="G19" i="24"/>
  <c r="O18" i="24"/>
  <c r="N18" i="24"/>
  <c r="H18" i="24"/>
  <c r="G18" i="24"/>
  <c r="O17" i="24"/>
  <c r="N17" i="24"/>
  <c r="H17" i="24"/>
  <c r="G17" i="24"/>
  <c r="O16" i="24"/>
  <c r="N16" i="24"/>
  <c r="H16" i="24"/>
  <c r="G16" i="24"/>
  <c r="O15" i="24"/>
  <c r="N15" i="24"/>
  <c r="H15" i="24"/>
  <c r="G15" i="24"/>
  <c r="O14" i="24"/>
  <c r="N14" i="24"/>
  <c r="H14" i="24"/>
  <c r="G14" i="24"/>
  <c r="O13" i="24"/>
  <c r="N13" i="24"/>
  <c r="H13" i="24"/>
  <c r="G13" i="24"/>
  <c r="O12" i="24"/>
  <c r="N12" i="24"/>
  <c r="H12" i="24"/>
  <c r="G12" i="24"/>
  <c r="O11" i="24"/>
  <c r="N11" i="24"/>
  <c r="H11" i="24"/>
  <c r="G11" i="24"/>
  <c r="O10" i="24"/>
  <c r="N10" i="24"/>
  <c r="H10" i="24"/>
  <c r="G10" i="24"/>
  <c r="M11" i="24" l="1"/>
  <c r="O34" i="24"/>
  <c r="C34" i="24"/>
  <c r="D13" i="24" s="1"/>
  <c r="M10" i="24"/>
  <c r="N33" i="24"/>
  <c r="N33" i="25"/>
  <c r="E34" i="25"/>
  <c r="F23" i="25" s="1"/>
  <c r="H28" i="25"/>
  <c r="N28" i="25"/>
  <c r="H33" i="25"/>
  <c r="F11" i="25"/>
  <c r="J34" i="25"/>
  <c r="O33" i="25"/>
  <c r="D32" i="25"/>
  <c r="D31" i="25"/>
  <c r="D30" i="25"/>
  <c r="D29" i="25"/>
  <c r="D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D14" i="25"/>
  <c r="D13" i="25"/>
  <c r="D12" i="25"/>
  <c r="D11" i="25"/>
  <c r="D10" i="25"/>
  <c r="O28" i="25"/>
  <c r="L34" i="25"/>
  <c r="G28" i="25"/>
  <c r="G34" i="25" s="1"/>
  <c r="O28" i="24"/>
  <c r="H33" i="24"/>
  <c r="G33" i="24"/>
  <c r="H28" i="24"/>
  <c r="D32" i="24"/>
  <c r="D30" i="24"/>
  <c r="D27" i="24"/>
  <c r="D25" i="24"/>
  <c r="D23" i="24"/>
  <c r="D21" i="24"/>
  <c r="D19" i="24"/>
  <c r="D17" i="24"/>
  <c r="D15" i="24"/>
  <c r="K32" i="24"/>
  <c r="K31" i="24"/>
  <c r="K30" i="24"/>
  <c r="K29" i="24"/>
  <c r="K27" i="24"/>
  <c r="K26" i="24"/>
  <c r="K25" i="24"/>
  <c r="K24" i="24"/>
  <c r="K23" i="24"/>
  <c r="K22" i="24"/>
  <c r="K21" i="24"/>
  <c r="K20" i="24"/>
  <c r="K19" i="24"/>
  <c r="K18" i="24"/>
  <c r="K17" i="24"/>
  <c r="K16" i="24"/>
  <c r="K15" i="24"/>
  <c r="K14" i="24"/>
  <c r="K13" i="24"/>
  <c r="K12" i="24"/>
  <c r="K11" i="24"/>
  <c r="P11" i="24" s="1"/>
  <c r="K10" i="24"/>
  <c r="N34" i="24"/>
  <c r="M14" i="24"/>
  <c r="M12" i="24"/>
  <c r="M32" i="24"/>
  <c r="M31" i="24"/>
  <c r="M30" i="24"/>
  <c r="M29" i="24"/>
  <c r="M27" i="24"/>
  <c r="M26" i="24"/>
  <c r="M25" i="24"/>
  <c r="M24" i="24"/>
  <c r="M23" i="24"/>
  <c r="M22" i="24"/>
  <c r="M21" i="24"/>
  <c r="M20" i="24"/>
  <c r="M19" i="24"/>
  <c r="M18" i="24"/>
  <c r="M17" i="24"/>
  <c r="M16" i="24"/>
  <c r="M15" i="24"/>
  <c r="M13" i="24"/>
  <c r="G28" i="24"/>
  <c r="O33" i="24"/>
  <c r="E34" i="24"/>
  <c r="N28" i="24"/>
  <c r="P10" i="24" l="1"/>
  <c r="O34" i="25"/>
  <c r="F18" i="25"/>
  <c r="I18" i="25" s="1"/>
  <c r="H34" i="25"/>
  <c r="F29" i="25"/>
  <c r="I29" i="25" s="1"/>
  <c r="F27" i="25"/>
  <c r="F19" i="25"/>
  <c r="F15" i="25"/>
  <c r="P16" i="24"/>
  <c r="P18" i="24"/>
  <c r="P20" i="24"/>
  <c r="P22" i="24"/>
  <c r="P26" i="24"/>
  <c r="P31" i="24"/>
  <c r="H34" i="24"/>
  <c r="D14" i="24"/>
  <c r="D16" i="24"/>
  <c r="D18" i="24"/>
  <c r="D20" i="24"/>
  <c r="D22" i="24"/>
  <c r="D24" i="24"/>
  <c r="D26" i="24"/>
  <c r="D29" i="24"/>
  <c r="D31" i="24"/>
  <c r="F30" i="25"/>
  <c r="I30" i="25" s="1"/>
  <c r="F31" i="25"/>
  <c r="F25" i="25"/>
  <c r="I25" i="25" s="1"/>
  <c r="F21" i="25"/>
  <c r="I21" i="25" s="1"/>
  <c r="F17" i="25"/>
  <c r="I17" i="25" s="1"/>
  <c r="F13" i="25"/>
  <c r="F24" i="25"/>
  <c r="I24" i="25" s="1"/>
  <c r="P15" i="24"/>
  <c r="P17" i="24"/>
  <c r="P19" i="24"/>
  <c r="P21" i="24"/>
  <c r="P23" i="24"/>
  <c r="P25" i="24"/>
  <c r="P27" i="24"/>
  <c r="P30" i="24"/>
  <c r="P32" i="24"/>
  <c r="D10" i="24"/>
  <c r="D11" i="24"/>
  <c r="F20" i="25"/>
  <c r="I20" i="25" s="1"/>
  <c r="D12" i="24"/>
  <c r="F16" i="25"/>
  <c r="I16" i="25" s="1"/>
  <c r="F22" i="25"/>
  <c r="I22" i="25" s="1"/>
  <c r="P24" i="24"/>
  <c r="P12" i="24"/>
  <c r="N34" i="25"/>
  <c r="F12" i="25"/>
  <c r="I12" i="25" s="1"/>
  <c r="F14" i="25"/>
  <c r="I14" i="25" s="1"/>
  <c r="F32" i="25"/>
  <c r="I32" i="25" s="1"/>
  <c r="F26" i="25"/>
  <c r="I26" i="25" s="1"/>
  <c r="F10" i="25"/>
  <c r="M32" i="25"/>
  <c r="M31" i="25"/>
  <c r="M30" i="25"/>
  <c r="M29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D28" i="25"/>
  <c r="D33" i="25"/>
  <c r="I31" i="25"/>
  <c r="K31" i="25"/>
  <c r="K29" i="25"/>
  <c r="K21" i="25"/>
  <c r="K32" i="25"/>
  <c r="K30" i="25"/>
  <c r="K26" i="25"/>
  <c r="K24" i="25"/>
  <c r="K22" i="25"/>
  <c r="K20" i="25"/>
  <c r="K18" i="25"/>
  <c r="K16" i="25"/>
  <c r="K14" i="25"/>
  <c r="K12" i="25"/>
  <c r="K10" i="25"/>
  <c r="K27" i="25"/>
  <c r="K25" i="25"/>
  <c r="K23" i="25"/>
  <c r="K19" i="25"/>
  <c r="K17" i="25"/>
  <c r="K15" i="25"/>
  <c r="K13" i="25"/>
  <c r="K11" i="25"/>
  <c r="I13" i="25"/>
  <c r="I27" i="25"/>
  <c r="I23" i="25"/>
  <c r="I19" i="25"/>
  <c r="I15" i="25"/>
  <c r="I11" i="25"/>
  <c r="P14" i="24"/>
  <c r="D28" i="24"/>
  <c r="F32" i="24"/>
  <c r="I32" i="24" s="1"/>
  <c r="F31" i="24"/>
  <c r="I31" i="24" s="1"/>
  <c r="F30" i="24"/>
  <c r="I30" i="24" s="1"/>
  <c r="F29" i="24"/>
  <c r="F27" i="24"/>
  <c r="I27" i="24" s="1"/>
  <c r="F26" i="24"/>
  <c r="I26" i="24" s="1"/>
  <c r="F25" i="24"/>
  <c r="I25" i="24" s="1"/>
  <c r="F24" i="24"/>
  <c r="I24" i="24" s="1"/>
  <c r="F23" i="24"/>
  <c r="I23" i="24" s="1"/>
  <c r="F22" i="24"/>
  <c r="I22" i="24" s="1"/>
  <c r="F21" i="24"/>
  <c r="I21" i="24" s="1"/>
  <c r="F20" i="24"/>
  <c r="I20" i="24" s="1"/>
  <c r="F19" i="24"/>
  <c r="I19" i="24" s="1"/>
  <c r="F18" i="24"/>
  <c r="I18" i="24" s="1"/>
  <c r="F17" i="24"/>
  <c r="I17" i="24" s="1"/>
  <c r="F16" i="24"/>
  <c r="I16" i="24" s="1"/>
  <c r="F15" i="24"/>
  <c r="I15" i="24" s="1"/>
  <c r="F14" i="24"/>
  <c r="I14" i="24" s="1"/>
  <c r="F13" i="24"/>
  <c r="I13" i="24" s="1"/>
  <c r="F12" i="24"/>
  <c r="I12" i="24" s="1"/>
  <c r="F11" i="24"/>
  <c r="F10" i="24"/>
  <c r="G34" i="24"/>
  <c r="M28" i="24"/>
  <c r="P13" i="24"/>
  <c r="P29" i="24"/>
  <c r="M33" i="24"/>
  <c r="K28" i="24"/>
  <c r="K33" i="24"/>
  <c r="D33" i="24"/>
  <c r="D34" i="24" s="1"/>
  <c r="I11" i="24" l="1"/>
  <c r="F28" i="25"/>
  <c r="I10" i="25"/>
  <c r="F33" i="25"/>
  <c r="I33" i="25" s="1"/>
  <c r="D34" i="25"/>
  <c r="I28" i="25"/>
  <c r="K28" i="25"/>
  <c r="K33" i="25"/>
  <c r="M28" i="25"/>
  <c r="P10" i="25"/>
  <c r="P12" i="25"/>
  <c r="P14" i="25"/>
  <c r="P16" i="25"/>
  <c r="P18" i="25"/>
  <c r="P20" i="25"/>
  <c r="P22" i="25"/>
  <c r="P24" i="25"/>
  <c r="P26" i="25"/>
  <c r="M33" i="25"/>
  <c r="P29" i="25"/>
  <c r="P31" i="25"/>
  <c r="P11" i="25"/>
  <c r="P13" i="25"/>
  <c r="P15" i="25"/>
  <c r="P17" i="25"/>
  <c r="P19" i="25"/>
  <c r="P21" i="25"/>
  <c r="P23" i="25"/>
  <c r="P25" i="25"/>
  <c r="P27" i="25"/>
  <c r="P30" i="25"/>
  <c r="P32" i="25"/>
  <c r="K34" i="24"/>
  <c r="P33" i="24"/>
  <c r="P28" i="24"/>
  <c r="M34" i="24"/>
  <c r="F28" i="24"/>
  <c r="I10" i="24"/>
  <c r="F33" i="24"/>
  <c r="I33" i="24" s="1"/>
  <c r="I29" i="24"/>
  <c r="P33" i="25" l="1"/>
  <c r="P34" i="24"/>
  <c r="F34" i="25"/>
  <c r="I34" i="25" s="1"/>
  <c r="K34" i="25"/>
  <c r="M34" i="25"/>
  <c r="P28" i="25"/>
  <c r="F34" i="24"/>
  <c r="I34" i="24" s="1"/>
  <c r="I28" i="24"/>
  <c r="P34" i="25" l="1"/>
  <c r="C33" i="22"/>
  <c r="N12" i="23"/>
  <c r="N14" i="23"/>
  <c r="N16" i="23"/>
  <c r="O18" i="23"/>
  <c r="N20" i="23"/>
  <c r="O24" i="23"/>
  <c r="N30" i="23"/>
  <c r="O32" i="23"/>
  <c r="N29" i="23"/>
  <c r="O26" i="23"/>
  <c r="H30" i="23"/>
  <c r="H31" i="23"/>
  <c r="G29" i="23"/>
  <c r="G13" i="23"/>
  <c r="H14" i="23"/>
  <c r="G15" i="23"/>
  <c r="G16" i="23"/>
  <c r="G17" i="23"/>
  <c r="H18" i="23"/>
  <c r="G19" i="23"/>
  <c r="G20" i="23"/>
  <c r="G21" i="23"/>
  <c r="H22" i="23"/>
  <c r="G23" i="23"/>
  <c r="G24" i="23"/>
  <c r="G25" i="23"/>
  <c r="H26" i="23"/>
  <c r="G27" i="23"/>
  <c r="H10" i="23"/>
  <c r="E33" i="23"/>
  <c r="N32" i="23"/>
  <c r="O31" i="23"/>
  <c r="O30" i="23"/>
  <c r="O29" i="23"/>
  <c r="H29" i="23"/>
  <c r="N27" i="23"/>
  <c r="N26" i="23"/>
  <c r="G26" i="23"/>
  <c r="N25" i="23"/>
  <c r="N24" i="23"/>
  <c r="O23" i="23"/>
  <c r="N23" i="23"/>
  <c r="H23" i="23"/>
  <c r="N22" i="23"/>
  <c r="G22" i="23"/>
  <c r="O21" i="23"/>
  <c r="N21" i="23"/>
  <c r="O20" i="23"/>
  <c r="H20" i="23"/>
  <c r="N19" i="23"/>
  <c r="H19" i="23"/>
  <c r="N18" i="23"/>
  <c r="G18" i="23"/>
  <c r="N17" i="23"/>
  <c r="H16" i="23"/>
  <c r="O15" i="23"/>
  <c r="N15" i="23"/>
  <c r="H15" i="23"/>
  <c r="O14" i="23"/>
  <c r="G14" i="23"/>
  <c r="O13" i="23"/>
  <c r="N13" i="23"/>
  <c r="H13" i="23"/>
  <c r="O11" i="23"/>
  <c r="N11" i="23"/>
  <c r="H11" i="23"/>
  <c r="N10" i="23"/>
  <c r="L33" i="22"/>
  <c r="J33" i="22"/>
  <c r="E33" i="22"/>
  <c r="O32" i="22"/>
  <c r="N32" i="22"/>
  <c r="H32" i="22"/>
  <c r="G32" i="22"/>
  <c r="O31" i="22"/>
  <c r="N31" i="22"/>
  <c r="H31" i="22"/>
  <c r="G31" i="22"/>
  <c r="O30" i="22"/>
  <c r="N30" i="22"/>
  <c r="H30" i="22"/>
  <c r="G30" i="22"/>
  <c r="O29" i="22"/>
  <c r="N29" i="22"/>
  <c r="H29" i="22"/>
  <c r="G29" i="22"/>
  <c r="L28" i="22"/>
  <c r="J28" i="22"/>
  <c r="E28" i="22"/>
  <c r="C28" i="22"/>
  <c r="O27" i="22"/>
  <c r="N27" i="22"/>
  <c r="H27" i="22"/>
  <c r="G27" i="22"/>
  <c r="O26" i="22"/>
  <c r="N26" i="22"/>
  <c r="H26" i="22"/>
  <c r="G26" i="22"/>
  <c r="O25" i="22"/>
  <c r="N25" i="22"/>
  <c r="H25" i="22"/>
  <c r="G25" i="22"/>
  <c r="O24" i="22"/>
  <c r="N24" i="22"/>
  <c r="H24" i="22"/>
  <c r="G24" i="22"/>
  <c r="O23" i="22"/>
  <c r="N23" i="22"/>
  <c r="H23" i="22"/>
  <c r="G23" i="22"/>
  <c r="O22" i="22"/>
  <c r="N22" i="22"/>
  <c r="H22" i="22"/>
  <c r="G22" i="22"/>
  <c r="O21" i="22"/>
  <c r="N21" i="22"/>
  <c r="H21" i="22"/>
  <c r="G21" i="22"/>
  <c r="O20" i="22"/>
  <c r="N20" i="22"/>
  <c r="H20" i="22"/>
  <c r="G20" i="22"/>
  <c r="O19" i="22"/>
  <c r="N19" i="22"/>
  <c r="H19" i="22"/>
  <c r="G19" i="22"/>
  <c r="O18" i="22"/>
  <c r="N18" i="22"/>
  <c r="H18" i="22"/>
  <c r="G18" i="22"/>
  <c r="O17" i="22"/>
  <c r="N17" i="22"/>
  <c r="H17" i="22"/>
  <c r="G17" i="22"/>
  <c r="O16" i="22"/>
  <c r="N16" i="22"/>
  <c r="H16" i="22"/>
  <c r="G16" i="22"/>
  <c r="O15" i="22"/>
  <c r="N15" i="22"/>
  <c r="H15" i="22"/>
  <c r="G15" i="22"/>
  <c r="O14" i="22"/>
  <c r="N14" i="22"/>
  <c r="H14" i="22"/>
  <c r="G14" i="22"/>
  <c r="O13" i="22"/>
  <c r="N13" i="22"/>
  <c r="H13" i="22"/>
  <c r="G13" i="22"/>
  <c r="O12" i="22"/>
  <c r="N12" i="22"/>
  <c r="H12" i="22"/>
  <c r="G12" i="22"/>
  <c r="O11" i="22"/>
  <c r="N11" i="22"/>
  <c r="H11" i="22"/>
  <c r="G11" i="22"/>
  <c r="O10" i="22"/>
  <c r="N10" i="22"/>
  <c r="H10" i="22"/>
  <c r="G10" i="22"/>
  <c r="O32" i="21"/>
  <c r="N32" i="21"/>
  <c r="O31" i="21"/>
  <c r="N31" i="21"/>
  <c r="O30" i="21"/>
  <c r="N30" i="21"/>
  <c r="O29" i="21"/>
  <c r="N29" i="21"/>
  <c r="O27" i="21"/>
  <c r="N27" i="21"/>
  <c r="O26" i="21"/>
  <c r="N26" i="21"/>
  <c r="O25" i="21"/>
  <c r="N25" i="21"/>
  <c r="O24" i="21"/>
  <c r="N24" i="21"/>
  <c r="O23" i="21"/>
  <c r="N23" i="21"/>
  <c r="O22" i="21"/>
  <c r="N22" i="21"/>
  <c r="O21" i="21"/>
  <c r="N21" i="21"/>
  <c r="O20" i="21"/>
  <c r="N20" i="21"/>
  <c r="O19" i="21"/>
  <c r="N19" i="21"/>
  <c r="O18" i="21"/>
  <c r="N18" i="21"/>
  <c r="O17" i="21"/>
  <c r="N17" i="21"/>
  <c r="O16" i="21"/>
  <c r="N16" i="21"/>
  <c r="O15" i="21"/>
  <c r="N15" i="21"/>
  <c r="O14" i="21"/>
  <c r="N14" i="21"/>
  <c r="O13" i="21"/>
  <c r="N13" i="21"/>
  <c r="O12" i="21"/>
  <c r="N12" i="21"/>
  <c r="O11" i="21"/>
  <c r="N11" i="21"/>
  <c r="O10" i="21"/>
  <c r="N10" i="21"/>
  <c r="G27" i="21"/>
  <c r="H30" i="21"/>
  <c r="H31" i="21"/>
  <c r="H32" i="21"/>
  <c r="H29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10" i="21"/>
  <c r="G30" i="21"/>
  <c r="G31" i="21"/>
  <c r="G32" i="21"/>
  <c r="G29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10" i="21"/>
  <c r="L33" i="21"/>
  <c r="L28" i="21"/>
  <c r="J33" i="21"/>
  <c r="J28" i="21"/>
  <c r="E33" i="21"/>
  <c r="C33" i="21"/>
  <c r="E28" i="21"/>
  <c r="E34" i="21" s="1"/>
  <c r="C28" i="21"/>
  <c r="H17" i="23" l="1"/>
  <c r="H21" i="23"/>
  <c r="H25" i="23"/>
  <c r="H24" i="23"/>
  <c r="J34" i="21"/>
  <c r="K29" i="21" s="1"/>
  <c r="N31" i="23"/>
  <c r="O27" i="23"/>
  <c r="O25" i="23"/>
  <c r="O19" i="23"/>
  <c r="O17" i="23"/>
  <c r="O22" i="23"/>
  <c r="O16" i="23"/>
  <c r="O12" i="23"/>
  <c r="H33" i="21"/>
  <c r="F26" i="21"/>
  <c r="F24" i="21"/>
  <c r="F32" i="21"/>
  <c r="F30" i="21"/>
  <c r="F22" i="21"/>
  <c r="F20" i="21"/>
  <c r="F18" i="21"/>
  <c r="F16" i="21"/>
  <c r="F14" i="21"/>
  <c r="F12" i="21"/>
  <c r="F10" i="21"/>
  <c r="F27" i="21"/>
  <c r="F25" i="21"/>
  <c r="F23" i="21"/>
  <c r="F31" i="21"/>
  <c r="F29" i="21"/>
  <c r="F21" i="21"/>
  <c r="F19" i="21"/>
  <c r="F17" i="21"/>
  <c r="F15" i="21"/>
  <c r="F13" i="21"/>
  <c r="F11" i="21"/>
  <c r="G28" i="21"/>
  <c r="L34" i="21"/>
  <c r="N33" i="21"/>
  <c r="G33" i="21"/>
  <c r="H28" i="21"/>
  <c r="O33" i="21"/>
  <c r="K31" i="21"/>
  <c r="K11" i="21"/>
  <c r="O28" i="21"/>
  <c r="N28" i="21"/>
  <c r="G31" i="23"/>
  <c r="L33" i="23"/>
  <c r="J33" i="23"/>
  <c r="J34" i="22"/>
  <c r="L28" i="23"/>
  <c r="J28" i="23"/>
  <c r="O10" i="23"/>
  <c r="G32" i="23"/>
  <c r="E34" i="22"/>
  <c r="C34" i="22"/>
  <c r="H32" i="23"/>
  <c r="C33" i="23"/>
  <c r="H33" i="23" s="1"/>
  <c r="G11" i="23"/>
  <c r="E28" i="23"/>
  <c r="E34" i="23" s="1"/>
  <c r="H12" i="23"/>
  <c r="G12" i="23"/>
  <c r="H27" i="23"/>
  <c r="G10" i="23"/>
  <c r="G30" i="23"/>
  <c r="N33" i="22"/>
  <c r="N28" i="22"/>
  <c r="H33" i="22"/>
  <c r="G33" i="22"/>
  <c r="H28" i="22"/>
  <c r="G28" i="22"/>
  <c r="O28" i="22"/>
  <c r="O33" i="22"/>
  <c r="L34" i="22"/>
  <c r="O34" i="22" s="1"/>
  <c r="C34" i="21"/>
  <c r="H34" i="21" s="1"/>
  <c r="K18" i="21" l="1"/>
  <c r="K25" i="21"/>
  <c r="M29" i="21"/>
  <c r="O34" i="21"/>
  <c r="H34" i="22"/>
  <c r="K12" i="21"/>
  <c r="K24" i="21"/>
  <c r="K17" i="21"/>
  <c r="K14" i="21"/>
  <c r="N34" i="21"/>
  <c r="G34" i="21"/>
  <c r="M31" i="21"/>
  <c r="P31" i="21" s="1"/>
  <c r="M16" i="21"/>
  <c r="M15" i="21"/>
  <c r="M12" i="21"/>
  <c r="M11" i="21"/>
  <c r="P11" i="21" s="1"/>
  <c r="M19" i="21"/>
  <c r="M14" i="21"/>
  <c r="M20" i="21"/>
  <c r="M13" i="21"/>
  <c r="M17" i="21"/>
  <c r="M23" i="21"/>
  <c r="M27" i="21"/>
  <c r="K16" i="21"/>
  <c r="K20" i="21"/>
  <c r="P20" i="21" s="1"/>
  <c r="K32" i="21"/>
  <c r="K13" i="21"/>
  <c r="K21" i="21"/>
  <c r="K30" i="21"/>
  <c r="K26" i="21"/>
  <c r="K15" i="21"/>
  <c r="K19" i="21"/>
  <c r="K23" i="21"/>
  <c r="K27" i="21"/>
  <c r="K10" i="21"/>
  <c r="K22" i="21"/>
  <c r="M31" i="22"/>
  <c r="M29" i="22"/>
  <c r="M26" i="22"/>
  <c r="M24" i="22"/>
  <c r="M22" i="22"/>
  <c r="M20" i="22"/>
  <c r="M18" i="22"/>
  <c r="M16" i="22"/>
  <c r="M14" i="22"/>
  <c r="M12" i="22"/>
  <c r="M10" i="22"/>
  <c r="M17" i="22"/>
  <c r="M15" i="22"/>
  <c r="M13" i="22"/>
  <c r="M32" i="22"/>
  <c r="M30" i="22"/>
  <c r="M27" i="22"/>
  <c r="M25" i="22"/>
  <c r="M23" i="22"/>
  <c r="M21" i="22"/>
  <c r="M19" i="22"/>
  <c r="M11" i="22"/>
  <c r="N34" i="22"/>
  <c r="K32" i="22"/>
  <c r="K30" i="22"/>
  <c r="K26" i="22"/>
  <c r="K24" i="22"/>
  <c r="K22" i="22"/>
  <c r="K20" i="22"/>
  <c r="K18" i="22"/>
  <c r="P18" i="22" s="1"/>
  <c r="K10" i="22"/>
  <c r="K31" i="22"/>
  <c r="K29" i="22"/>
  <c r="K27" i="22"/>
  <c r="K25" i="22"/>
  <c r="K23" i="22"/>
  <c r="K21" i="22"/>
  <c r="K19" i="22"/>
  <c r="K17" i="22"/>
  <c r="K15" i="22"/>
  <c r="K13" i="22"/>
  <c r="K11" i="22"/>
  <c r="K16" i="22"/>
  <c r="K14" i="22"/>
  <c r="K12" i="22"/>
  <c r="G34" i="22"/>
  <c r="M32" i="21"/>
  <c r="M18" i="21"/>
  <c r="P18" i="21" s="1"/>
  <c r="M21" i="21"/>
  <c r="P21" i="21" s="1"/>
  <c r="M25" i="21"/>
  <c r="M30" i="21"/>
  <c r="P30" i="21" s="1"/>
  <c r="M10" i="21"/>
  <c r="M22" i="21"/>
  <c r="P22" i="21" s="1"/>
  <c r="M24" i="21"/>
  <c r="M26" i="21"/>
  <c r="P26" i="21" s="1"/>
  <c r="N28" i="23"/>
  <c r="F32" i="23"/>
  <c r="F30" i="23"/>
  <c r="F31" i="23"/>
  <c r="F29" i="23"/>
  <c r="F25" i="23"/>
  <c r="F21" i="23"/>
  <c r="F17" i="23"/>
  <c r="F13" i="23"/>
  <c r="F10" i="23"/>
  <c r="F24" i="23"/>
  <c r="F20" i="23"/>
  <c r="F16" i="23"/>
  <c r="F12" i="23"/>
  <c r="F27" i="23"/>
  <c r="F23" i="23"/>
  <c r="F19" i="23"/>
  <c r="F15" i="23"/>
  <c r="F11" i="23"/>
  <c r="F26" i="23"/>
  <c r="F22" i="23"/>
  <c r="F18" i="23"/>
  <c r="F14" i="23"/>
  <c r="F28" i="21"/>
  <c r="G28" i="23"/>
  <c r="F33" i="21"/>
  <c r="O28" i="23"/>
  <c r="P14" i="21"/>
  <c r="L34" i="23"/>
  <c r="D31" i="21"/>
  <c r="I31" i="21" s="1"/>
  <c r="D29" i="21"/>
  <c r="D26" i="21"/>
  <c r="I26" i="21" s="1"/>
  <c r="D24" i="21"/>
  <c r="I24" i="21" s="1"/>
  <c r="D22" i="21"/>
  <c r="I22" i="21" s="1"/>
  <c r="D18" i="21"/>
  <c r="I18" i="21" s="1"/>
  <c r="D14" i="21"/>
  <c r="I14" i="21" s="1"/>
  <c r="D32" i="21"/>
  <c r="I32" i="21" s="1"/>
  <c r="D30" i="21"/>
  <c r="I30" i="21" s="1"/>
  <c r="D27" i="21"/>
  <c r="I27" i="21" s="1"/>
  <c r="D25" i="21"/>
  <c r="I25" i="21" s="1"/>
  <c r="D23" i="21"/>
  <c r="I23" i="21" s="1"/>
  <c r="D21" i="21"/>
  <c r="I21" i="21" s="1"/>
  <c r="D19" i="21"/>
  <c r="I19" i="21" s="1"/>
  <c r="D17" i="21"/>
  <c r="I17" i="21" s="1"/>
  <c r="D15" i="21"/>
  <c r="I15" i="21" s="1"/>
  <c r="D13" i="21"/>
  <c r="I13" i="21" s="1"/>
  <c r="D11" i="21"/>
  <c r="I11" i="21" s="1"/>
  <c r="D20" i="21"/>
  <c r="I20" i="21" s="1"/>
  <c r="D16" i="21"/>
  <c r="I16" i="21" s="1"/>
  <c r="D12" i="21"/>
  <c r="I12" i="21" s="1"/>
  <c r="D10" i="21"/>
  <c r="K33" i="21"/>
  <c r="P29" i="21"/>
  <c r="F32" i="22"/>
  <c r="F30" i="22"/>
  <c r="F26" i="22"/>
  <c r="F24" i="22"/>
  <c r="F22" i="22"/>
  <c r="F20" i="22"/>
  <c r="F18" i="22"/>
  <c r="F16" i="22"/>
  <c r="F14" i="22"/>
  <c r="F12" i="22"/>
  <c r="F10" i="22"/>
  <c r="F21" i="22"/>
  <c r="F19" i="22"/>
  <c r="F17" i="22"/>
  <c r="F13" i="22"/>
  <c r="F31" i="22"/>
  <c r="F29" i="22"/>
  <c r="F27" i="22"/>
  <c r="F25" i="22"/>
  <c r="F23" i="22"/>
  <c r="F15" i="22"/>
  <c r="F11" i="22"/>
  <c r="D31" i="22"/>
  <c r="D29" i="22"/>
  <c r="D27" i="22"/>
  <c r="D25" i="22"/>
  <c r="D23" i="22"/>
  <c r="D21" i="22"/>
  <c r="I21" i="22" s="1"/>
  <c r="D19" i="22"/>
  <c r="I19" i="22" s="1"/>
  <c r="D17" i="22"/>
  <c r="I17" i="22" s="1"/>
  <c r="D15" i="22"/>
  <c r="D11" i="22"/>
  <c r="I11" i="22" s="1"/>
  <c r="D32" i="22"/>
  <c r="I32" i="22" s="1"/>
  <c r="D30" i="22"/>
  <c r="I30" i="22" s="1"/>
  <c r="D26" i="22"/>
  <c r="D24" i="22"/>
  <c r="I24" i="22" s="1"/>
  <c r="D22" i="22"/>
  <c r="D20" i="22"/>
  <c r="I20" i="22" s="1"/>
  <c r="D18" i="22"/>
  <c r="I18" i="22" s="1"/>
  <c r="D16" i="22"/>
  <c r="I16" i="22" s="1"/>
  <c r="D14" i="22"/>
  <c r="D12" i="22"/>
  <c r="I12" i="22" s="1"/>
  <c r="D10" i="22"/>
  <c r="I10" i="22" s="1"/>
  <c r="D13" i="22"/>
  <c r="G33" i="23"/>
  <c r="N33" i="23"/>
  <c r="O33" i="23"/>
  <c r="J34" i="23"/>
  <c r="I15" i="22"/>
  <c r="C34" i="23"/>
  <c r="H34" i="23" s="1"/>
  <c r="H28" i="23"/>
  <c r="P15" i="21" l="1"/>
  <c r="P12" i="21"/>
  <c r="P25" i="21"/>
  <c r="K33" i="22"/>
  <c r="P17" i="21"/>
  <c r="P26" i="22"/>
  <c r="P19" i="21"/>
  <c r="P24" i="21"/>
  <c r="P10" i="21"/>
  <c r="P16" i="21"/>
  <c r="P22" i="22"/>
  <c r="P32" i="22"/>
  <c r="I31" i="22"/>
  <c r="P12" i="22"/>
  <c r="P23" i="21"/>
  <c r="I26" i="22"/>
  <c r="K28" i="21"/>
  <c r="O34" i="23"/>
  <c r="P32" i="21"/>
  <c r="M28" i="21"/>
  <c r="M33" i="21"/>
  <c r="P13" i="21"/>
  <c r="I14" i="22"/>
  <c r="I22" i="22"/>
  <c r="P27" i="21"/>
  <c r="P11" i="22"/>
  <c r="P21" i="22"/>
  <c r="P16" i="22"/>
  <c r="P24" i="22"/>
  <c r="P19" i="22"/>
  <c r="P23" i="22"/>
  <c r="P27" i="22"/>
  <c r="P31" i="22"/>
  <c r="I13" i="22"/>
  <c r="P13" i="22"/>
  <c r="P17" i="22"/>
  <c r="P25" i="22"/>
  <c r="P20" i="22"/>
  <c r="P30" i="22"/>
  <c r="K28" i="22"/>
  <c r="K34" i="22" s="1"/>
  <c r="I25" i="22"/>
  <c r="I29" i="22"/>
  <c r="N34" i="23"/>
  <c r="G34" i="23"/>
  <c r="F34" i="21"/>
  <c r="F33" i="23"/>
  <c r="F28" i="23"/>
  <c r="M31" i="23"/>
  <c r="M29" i="23"/>
  <c r="M32" i="23"/>
  <c r="M30" i="23"/>
  <c r="M27" i="23"/>
  <c r="M23" i="23"/>
  <c r="M19" i="23"/>
  <c r="M15" i="23"/>
  <c r="M11" i="23"/>
  <c r="M26" i="23"/>
  <c r="M22" i="23"/>
  <c r="M18" i="23"/>
  <c r="M14" i="23"/>
  <c r="M25" i="23"/>
  <c r="M21" i="23"/>
  <c r="M17" i="23"/>
  <c r="M13" i="23"/>
  <c r="M10" i="23"/>
  <c r="M24" i="23"/>
  <c r="M20" i="23"/>
  <c r="M16" i="23"/>
  <c r="M12" i="23"/>
  <c r="I10" i="21"/>
  <c r="D28" i="21"/>
  <c r="I28" i="21" s="1"/>
  <c r="D33" i="21"/>
  <c r="I33" i="21" s="1"/>
  <c r="I29" i="21"/>
  <c r="K32" i="23"/>
  <c r="P32" i="23" s="1"/>
  <c r="K30" i="23"/>
  <c r="P30" i="23" s="1"/>
  <c r="K31" i="23"/>
  <c r="P31" i="23" s="1"/>
  <c r="K29" i="23"/>
  <c r="P29" i="23" s="1"/>
  <c r="K10" i="23"/>
  <c r="K25" i="23"/>
  <c r="P25" i="23" s="1"/>
  <c r="K21" i="23"/>
  <c r="P21" i="23" s="1"/>
  <c r="K17" i="23"/>
  <c r="P17" i="23" s="1"/>
  <c r="K13" i="23"/>
  <c r="P13" i="23" s="1"/>
  <c r="K26" i="23"/>
  <c r="K22" i="23"/>
  <c r="P22" i="23" s="1"/>
  <c r="K18" i="23"/>
  <c r="P18" i="23" s="1"/>
  <c r="K14" i="23"/>
  <c r="P14" i="23" s="1"/>
  <c r="K27" i="23"/>
  <c r="K23" i="23"/>
  <c r="K19" i="23"/>
  <c r="K15" i="23"/>
  <c r="K11" i="23"/>
  <c r="K24" i="23"/>
  <c r="P24" i="23" s="1"/>
  <c r="K20" i="23"/>
  <c r="P20" i="23" s="1"/>
  <c r="K16" i="23"/>
  <c r="P16" i="23" s="1"/>
  <c r="K12" i="23"/>
  <c r="K34" i="21"/>
  <c r="P33" i="21"/>
  <c r="D31" i="23"/>
  <c r="I31" i="23" s="1"/>
  <c r="D29" i="23"/>
  <c r="D27" i="23"/>
  <c r="I27" i="23" s="1"/>
  <c r="D25" i="23"/>
  <c r="I25" i="23" s="1"/>
  <c r="D23" i="23"/>
  <c r="I23" i="23" s="1"/>
  <c r="D21" i="23"/>
  <c r="I21" i="23" s="1"/>
  <c r="D19" i="23"/>
  <c r="I19" i="23" s="1"/>
  <c r="D17" i="23"/>
  <c r="I17" i="23" s="1"/>
  <c r="D15" i="23"/>
  <c r="I15" i="23" s="1"/>
  <c r="D13" i="23"/>
  <c r="I13" i="23" s="1"/>
  <c r="D32" i="23"/>
  <c r="I32" i="23" s="1"/>
  <c r="D30" i="23"/>
  <c r="I30" i="23" s="1"/>
  <c r="D26" i="23"/>
  <c r="I26" i="23" s="1"/>
  <c r="D24" i="23"/>
  <c r="I24" i="23" s="1"/>
  <c r="D22" i="23"/>
  <c r="I22" i="23" s="1"/>
  <c r="D20" i="23"/>
  <c r="I20" i="23" s="1"/>
  <c r="D18" i="23"/>
  <c r="I18" i="23" s="1"/>
  <c r="D16" i="23"/>
  <c r="I16" i="23" s="1"/>
  <c r="D14" i="23"/>
  <c r="I14" i="23" s="1"/>
  <c r="D12" i="23"/>
  <c r="I12" i="23" s="1"/>
  <c r="D10" i="23"/>
  <c r="D11" i="23"/>
  <c r="I11" i="23" s="1"/>
  <c r="I23" i="22"/>
  <c r="I27" i="22"/>
  <c r="F33" i="22"/>
  <c r="F28" i="22"/>
  <c r="D33" i="22"/>
  <c r="D28" i="22"/>
  <c r="P14" i="22"/>
  <c r="P15" i="22"/>
  <c r="M28" i="22"/>
  <c r="P10" i="22"/>
  <c r="P29" i="22"/>
  <c r="M33" i="22"/>
  <c r="P33" i="22" s="1"/>
  <c r="M34" i="21" l="1"/>
  <c r="P34" i="21" s="1"/>
  <c r="P28" i="21"/>
  <c r="M34" i="22"/>
  <c r="P34" i="22" s="1"/>
  <c r="I33" i="22"/>
  <c r="P15" i="23"/>
  <c r="P10" i="23"/>
  <c r="P11" i="23"/>
  <c r="P19" i="23"/>
  <c r="P27" i="23"/>
  <c r="P12" i="23"/>
  <c r="P26" i="23"/>
  <c r="P23" i="23"/>
  <c r="M33" i="23"/>
  <c r="M28" i="23"/>
  <c r="K28" i="23"/>
  <c r="D34" i="21"/>
  <c r="I34" i="21" s="1"/>
  <c r="D28" i="23"/>
  <c r="K33" i="23"/>
  <c r="D33" i="23"/>
  <c r="I33" i="23" s="1"/>
  <c r="D34" i="22"/>
  <c r="F34" i="22"/>
  <c r="F34" i="23"/>
  <c r="I28" i="22"/>
  <c r="I29" i="23"/>
  <c r="I10" i="23"/>
  <c r="P28" i="22"/>
  <c r="I34" i="22" l="1"/>
  <c r="P33" i="23"/>
  <c r="M34" i="23"/>
  <c r="K34" i="23"/>
  <c r="P28" i="23"/>
  <c r="D34" i="23"/>
  <c r="I34" i="23" s="1"/>
  <c r="I28" i="23"/>
  <c r="P34" i="23" l="1"/>
</calcChain>
</file>

<file path=xl/sharedStrings.xml><?xml version="1.0" encoding="utf-8"?>
<sst xmlns="http://schemas.openxmlformats.org/spreadsheetml/2006/main" count="409" uniqueCount="74">
  <si>
    <t>Šifra</t>
  </si>
  <si>
    <t>Broj isplaćenih šteta</t>
  </si>
  <si>
    <t>Vrijednost isplaćenih šteta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</si>
  <si>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</si>
  <si>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</si>
  <si>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</si>
  <si>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</si>
  <si>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</si>
  <si>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</si>
  <si>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</si>
  <si>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</si>
  <si>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</si>
  <si>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</si>
  <si>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</si>
  <si>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</si>
  <si>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</si>
  <si>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</si>
  <si>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</si>
  <si>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</si>
  <si>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</si>
  <si>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</si>
  <si>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</si>
  <si>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ŽIVOTNA OSIGURANJA</t>
  </si>
  <si>
    <t>19.99</t>
  </si>
  <si>
    <t>NEŽIVOTNA OSIGURANJA</t>
  </si>
  <si>
    <t>Životna osiguranja</t>
  </si>
  <si>
    <t>19.20-29</t>
  </si>
  <si>
    <t>Rente</t>
  </si>
  <si>
    <t>19.30-39</t>
  </si>
  <si>
    <t>19.01-09</t>
  </si>
  <si>
    <t>Dodatna osiguranja uz osiguranje života</t>
  </si>
  <si>
    <t>Promjena u broju isplaćenih šteta</t>
  </si>
  <si>
    <t xml:space="preserve">Promjena udjela </t>
  </si>
  <si>
    <t>Vrsta osiguranja</t>
  </si>
  <si>
    <t>01-18</t>
  </si>
  <si>
    <t xml:space="preserve">Vrijednost isplaćenih šteta </t>
  </si>
  <si>
    <t xml:space="preserve">Promjena iznosa isplaćenih šteta </t>
  </si>
  <si>
    <t>01-19</t>
  </si>
  <si>
    <t>NEŽIVOTNA I ŽIVOTNA OSIGURANJA</t>
  </si>
  <si>
    <t xml:space="preserve">Druge vrste  životnih osiguranja </t>
  </si>
  <si>
    <t>Osiguranje od nezgode</t>
  </si>
  <si>
    <t>Zdravstveno osiguranje</t>
  </si>
  <si>
    <t>Osiguranje cestovnih vozila</t>
  </si>
  <si>
    <t>Osiguranje tračnih vozila</t>
  </si>
  <si>
    <t>Osiguranje pomoći</t>
  </si>
  <si>
    <t>Osiguranje zračnih letjelica</t>
  </si>
  <si>
    <t>Osiguranje plovila</t>
  </si>
  <si>
    <t>Osiguranje od požara i elementarnih nepogoda</t>
  </si>
  <si>
    <t xml:space="preserve">Ostala osiguranja imovine </t>
  </si>
  <si>
    <t>Osiguranje kredita</t>
  </si>
  <si>
    <t>Osiguranje od odgovornosti za upotrebu motornih vozila</t>
  </si>
  <si>
    <t>Osiguranje od odgovornosti za upotrebu zračnih letjelica</t>
  </si>
  <si>
    <t>Osiguranje od odgovornosti za upotrebu plovila</t>
  </si>
  <si>
    <t>Ostala osiguranja od odgovornosti</t>
  </si>
  <si>
    <t xml:space="preserve">Osiguranje troškova pravne zaštite </t>
  </si>
  <si>
    <t xml:space="preserve">Udio </t>
  </si>
  <si>
    <t>BROJ I VRIJEDNOST ISPLAĆENIH ŠTETA PO VRSTAMA OSIGURANJA U BOSNI I HERCEGOVINI</t>
  </si>
  <si>
    <t>(%)</t>
  </si>
  <si>
    <t>I-IV-2017</t>
  </si>
  <si>
    <t>Apsolutno
(broj)</t>
  </si>
  <si>
    <t>Relativno
(%)</t>
  </si>
  <si>
    <t>I-IV-2018</t>
  </si>
  <si>
    <t xml:space="preserve"> Apsolutno
(KM)</t>
  </si>
  <si>
    <t>BROJ I VRIJEDNOST ISPLAĆENIH ŠTETA PO VRSTAMA OSIGURANJA U REPUBLICI SRPSKOJ*</t>
  </si>
  <si>
    <t>BROJ I VRIJEDNOST ISPLAĆENIH ŠTETA PO VRSTAMA OSIGURANJA U FEDERACIJI BOSNE I HERCEGOVINE*</t>
  </si>
  <si>
    <t>*Društava iz Federacije Bosne i Hercegovine i podružnice društava iz Republike Srpske</t>
  </si>
  <si>
    <t>*Društva iz Republike Srpske i podružnice društava iz Federacije Bosne i Hercegovine</t>
  </si>
  <si>
    <t>*Društva iz Republike Srpske i podružnice društava u Federaciji Bosne i Hercegovine</t>
  </si>
  <si>
    <t>*Društava iz Federacije Bosne i Hercegovine i podružnice društava u Republici Srpskoj</t>
  </si>
  <si>
    <t>BROJ I VRIJEDNOST ISPLAĆENIH ŠTETA PO VRSTAMA OSIGURANJA DRUŠTAVA SA SJEDIŠTEM U FEDERACIJI BOSNE I HERCEGOVINE*</t>
  </si>
  <si>
    <t>BROJ I VRIJEDNOST ISPLAĆENIH ŠTETA PO VRSTAMA OSIGURANJA DRUŠTAVA SA SJEDIŠTEM U REPUBLICI SRPSKOJ*</t>
  </si>
  <si>
    <t xml:space="preserve">Osiguranje robe u prijevozu </t>
  </si>
  <si>
    <t>Osiguranje jamstva</t>
  </si>
  <si>
    <t>Osiguranje raznih financijskih gubitaka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</si>
</sst>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M_-;\-* #,##0.00\ _K_M_-;_-* &quot;-&quot;??\ _K_M_-;_-@_-"/>
    <numFmt numFmtId="164" formatCode="\+#,##0.00_ ;\-#,##0.00\ "/>
    <numFmt numFmtId="165" formatCode="\+#,##0.00;\-#,##0.00"/>
  </numFmts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thin">
        <color theme="0" tint="-0.499984740745262"/>
      </left>
      <right/>
      <top style="medium">
        <color theme="1" tint="4.9989318521683403E-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7" fillId="0" borderId="0"/>
  </cellStyleXfs>
  <cellXfs count="127">
    <xf numFmtId="0" fontId="0" fillId="0" borderId="0" xfId="0"/>
    <xf numFmtId="0" fontId="0" fillId="0" borderId="0" xfId="0" applyFill="1"/>
    <xf numFmtId="4" fontId="4" fillId="0" borderId="0" xfId="0" applyNumberFormat="1" applyFont="1" applyBorder="1" applyAlignment="1">
      <alignment horizontal="right" vertical="center"/>
    </xf>
    <xf numFmtId="0" fontId="0" fillId="0" borderId="0" xfId="0" applyBorder="1"/>
    <xf numFmtId="49" fontId="4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Border="1"/>
    <xf numFmtId="165" fontId="4" fillId="0" borderId="0" xfId="0" applyNumberFormat="1" applyFont="1" applyFill="1" applyBorder="1" applyAlignment="1">
      <alignment horizontal="right" vertical="center" wrapText="1"/>
    </xf>
    <xf numFmtId="49" fontId="5" fillId="2" borderId="0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/>
    <xf numFmtId="49" fontId="4" fillId="0" borderId="0" xfId="2" applyNumberFormat="1" applyFont="1" applyFill="1" applyBorder="1" applyAlignment="1">
      <alignment horizontal="center" vertical="center" shrinkToFi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4" fillId="0" borderId="1" xfId="2" applyFont="1" applyFill="1" applyBorder="1" applyAlignment="1">
      <alignment horizontal="left" vertical="center"/>
    </xf>
    <xf numFmtId="0" fontId="4" fillId="0" borderId="1" xfId="2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right" vertical="center"/>
    </xf>
    <xf numFmtId="164" fontId="4" fillId="2" borderId="2" xfId="6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9" fillId="2" borderId="8" xfId="0" applyFont="1" applyFill="1" applyBorder="1"/>
    <xf numFmtId="0" fontId="9" fillId="2" borderId="9" xfId="0" applyFont="1" applyFill="1" applyBorder="1"/>
    <xf numFmtId="0" fontId="8" fillId="2" borderId="14" xfId="0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1" xfId="2" applyFont="1" applyFill="1" applyBorder="1" applyAlignment="1">
      <alignment vertical="center" wrapText="1" shrinkToFit="1"/>
    </xf>
    <xf numFmtId="49" fontId="5" fillId="3" borderId="5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164" fontId="5" fillId="3" borderId="6" xfId="6" applyNumberFormat="1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/>
    <xf numFmtId="0" fontId="0" fillId="0" borderId="0" xfId="0" applyAlignment="1">
      <alignment vertical="center"/>
    </xf>
    <xf numFmtId="164" fontId="4" fillId="2" borderId="4" xfId="6" applyNumberFormat="1" applyFont="1" applyFill="1" applyBorder="1" applyAlignment="1">
      <alignment horizontal="center" vertical="center"/>
    </xf>
    <xf numFmtId="165" fontId="10" fillId="0" borderId="1" xfId="0" applyNumberFormat="1" applyFont="1" applyFill="1" applyBorder="1" applyAlignment="1">
      <alignment horizontal="center" vertical="center" wrapText="1"/>
    </xf>
    <xf numFmtId="164" fontId="10" fillId="2" borderId="1" xfId="6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/>
    <xf numFmtId="4" fontId="10" fillId="0" borderId="0" xfId="0" applyNumberFormat="1" applyFont="1" applyBorder="1" applyAlignment="1">
      <alignment horizontal="right" vertical="center"/>
    </xf>
    <xf numFmtId="165" fontId="10" fillId="0" borderId="0" xfId="0" applyNumberFormat="1" applyFont="1" applyFill="1" applyBorder="1" applyAlignment="1">
      <alignment horizontal="right" vertical="center" wrapText="1"/>
    </xf>
    <xf numFmtId="4" fontId="10" fillId="2" borderId="2" xfId="0" applyNumberFormat="1" applyFont="1" applyFill="1" applyBorder="1" applyAlignment="1">
      <alignment horizontal="right" vertical="center"/>
    </xf>
    <xf numFmtId="164" fontId="10" fillId="2" borderId="2" xfId="6" applyNumberFormat="1" applyFont="1" applyFill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/>
    </xf>
    <xf numFmtId="4" fontId="10" fillId="2" borderId="0" xfId="0" applyNumberFormat="1" applyFont="1" applyFill="1" applyBorder="1" applyAlignment="1">
      <alignment horizontal="right" vertical="center"/>
    </xf>
    <xf numFmtId="164" fontId="11" fillId="3" borderId="6" xfId="6" applyNumberFormat="1" applyFont="1" applyFill="1" applyBorder="1" applyAlignment="1">
      <alignment horizontal="right" vertical="center"/>
    </xf>
    <xf numFmtId="4" fontId="11" fillId="3" borderId="6" xfId="0" applyNumberFormat="1" applyFont="1" applyFill="1" applyBorder="1" applyAlignment="1">
      <alignment horizontal="right" vertical="center"/>
    </xf>
    <xf numFmtId="3" fontId="11" fillId="3" borderId="6" xfId="0" applyNumberFormat="1" applyFont="1" applyFill="1" applyBorder="1" applyAlignment="1">
      <alignment horizontal="right" vertical="center"/>
    </xf>
    <xf numFmtId="165" fontId="10" fillId="0" borderId="1" xfId="0" applyNumberFormat="1" applyFont="1" applyFill="1" applyBorder="1" applyAlignment="1">
      <alignment horizontal="righ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164" fontId="10" fillId="2" borderId="4" xfId="6" applyNumberFormat="1" applyFont="1" applyFill="1" applyBorder="1" applyAlignment="1">
      <alignment horizontal="right" vertical="center"/>
    </xf>
    <xf numFmtId="164" fontId="10" fillId="2" borderId="1" xfId="6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164" fontId="10" fillId="2" borderId="2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 wrapText="1"/>
    </xf>
    <xf numFmtId="1" fontId="11" fillId="3" borderId="6" xfId="0" applyNumberFormat="1" applyFont="1" applyFill="1" applyBorder="1" applyAlignment="1">
      <alignment horizontal="right" vertical="center"/>
    </xf>
    <xf numFmtId="164" fontId="10" fillId="2" borderId="0" xfId="6" applyNumberFormat="1" applyFont="1" applyFill="1" applyBorder="1" applyAlignment="1">
      <alignment horizontal="right" vertical="center"/>
    </xf>
    <xf numFmtId="164" fontId="10" fillId="0" borderId="0" xfId="6" applyNumberFormat="1" applyFont="1" applyFill="1" applyBorder="1" applyAlignment="1">
      <alignment horizontal="right" vertical="center"/>
    </xf>
    <xf numFmtId="164" fontId="10" fillId="2" borderId="0" xfId="0" applyNumberFormat="1" applyFont="1" applyFill="1" applyBorder="1" applyAlignment="1">
      <alignment horizontal="right" vertical="center"/>
    </xf>
    <xf numFmtId="164" fontId="11" fillId="3" borderId="6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 wrapText="1"/>
    </xf>
    <xf numFmtId="165" fontId="10" fillId="2" borderId="4" xfId="0" applyNumberFormat="1" applyFont="1" applyFill="1" applyBorder="1" applyAlignment="1">
      <alignment horizontal="right" vertical="center"/>
    </xf>
    <xf numFmtId="165" fontId="10" fillId="0" borderId="1" xfId="0" applyNumberFormat="1" applyFont="1" applyBorder="1" applyAlignment="1">
      <alignment horizontal="right" vertical="center"/>
    </xf>
    <xf numFmtId="165" fontId="10" fillId="2" borderId="1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3" fontId="5" fillId="3" borderId="6" xfId="0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vertical="center"/>
    </xf>
    <xf numFmtId="164" fontId="4" fillId="2" borderId="2" xfId="6" applyNumberFormat="1" applyFont="1" applyFill="1" applyBorder="1" applyAlignment="1">
      <alignment vertical="center"/>
    </xf>
    <xf numFmtId="4" fontId="4" fillId="2" borderId="2" xfId="0" applyNumberFormat="1" applyFont="1" applyFill="1" applyBorder="1"/>
    <xf numFmtId="4" fontId="4" fillId="2" borderId="0" xfId="0" applyNumberFormat="1" applyFont="1" applyFill="1" applyBorder="1"/>
    <xf numFmtId="164" fontId="4" fillId="2" borderId="0" xfId="0" applyNumberFormat="1" applyFont="1" applyFill="1" applyBorder="1"/>
    <xf numFmtId="164" fontId="10" fillId="0" borderId="1" xfId="0" applyNumberFormat="1" applyFont="1" applyBorder="1" applyAlignment="1">
      <alignment vertical="center" wrapText="1"/>
    </xf>
    <xf numFmtId="164" fontId="10" fillId="2" borderId="4" xfId="0" applyNumberFormat="1" applyFont="1" applyFill="1" applyBorder="1"/>
    <xf numFmtId="164" fontId="10" fillId="0" borderId="1" xfId="0" applyNumberFormat="1" applyFont="1" applyBorder="1"/>
    <xf numFmtId="164" fontId="10" fillId="2" borderId="1" xfId="0" applyNumberFormat="1" applyFont="1" applyFill="1" applyBorder="1"/>
    <xf numFmtId="4" fontId="0" fillId="0" borderId="0" xfId="0" applyNumberFormat="1"/>
    <xf numFmtId="4" fontId="4" fillId="0" borderId="0" xfId="0" applyNumberFormat="1" applyFont="1" applyBorder="1" applyAlignment="1">
      <alignment vertical="center"/>
    </xf>
    <xf numFmtId="0" fontId="10" fillId="2" borderId="0" xfId="0" applyFont="1" applyFill="1" applyBorder="1" applyAlignment="1">
      <alignment horizontal="right" vertical="center"/>
    </xf>
    <xf numFmtId="164" fontId="10" fillId="2" borderId="2" xfId="0" applyNumberFormat="1" applyFont="1" applyFill="1" applyBorder="1" applyAlignment="1">
      <alignment vertical="center"/>
    </xf>
    <xf numFmtId="165" fontId="10" fillId="0" borderId="0" xfId="0" applyNumberFormat="1" applyFont="1" applyFill="1" applyBorder="1" applyAlignment="1">
      <alignment vertical="center" wrapText="1"/>
    </xf>
    <xf numFmtId="1" fontId="5" fillId="3" borderId="6" xfId="0" applyNumberFormat="1" applyFont="1" applyFill="1" applyBorder="1" applyAlignment="1">
      <alignment horizontal="right" vertical="center"/>
    </xf>
    <xf numFmtId="164" fontId="4" fillId="2" borderId="4" xfId="6" applyNumberFormat="1" applyFont="1" applyFill="1" applyBorder="1" applyAlignment="1">
      <alignment horizontal="right" vertical="center"/>
    </xf>
    <xf numFmtId="164" fontId="4" fillId="0" borderId="0" xfId="6" applyNumberFormat="1" applyFont="1" applyFill="1" applyBorder="1" applyAlignment="1">
      <alignment horizontal="right" vertical="center"/>
    </xf>
    <xf numFmtId="164" fontId="10" fillId="2" borderId="4" xfId="0" applyNumberFormat="1" applyFont="1" applyFill="1" applyBorder="1" applyAlignment="1">
      <alignment vertical="center"/>
    </xf>
    <xf numFmtId="164" fontId="10" fillId="0" borderId="1" xfId="0" applyNumberFormat="1" applyFont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12" fillId="0" borderId="0" xfId="0" applyFont="1"/>
    <xf numFmtId="0" fontId="8" fillId="2" borderId="0" xfId="0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horizontal="right" vertical="center"/>
    </xf>
    <xf numFmtId="164" fontId="10" fillId="0" borderId="0" xfId="0" applyNumberFormat="1" applyFont="1" applyFill="1" applyBorder="1" applyAlignment="1">
      <alignment vertical="center" wrapText="1"/>
    </xf>
    <xf numFmtId="4" fontId="5" fillId="3" borderId="6" xfId="0" applyNumberFormat="1" applyFont="1" applyFill="1" applyBorder="1" applyAlignment="1">
      <alignment vertical="center"/>
    </xf>
    <xf numFmtId="3" fontId="5" fillId="3" borderId="6" xfId="0" applyNumberFormat="1" applyFont="1" applyFill="1" applyBorder="1" applyAlignment="1">
      <alignment vertical="center"/>
    </xf>
    <xf numFmtId="164" fontId="5" fillId="3" borderId="6" xfId="6" applyNumberFormat="1" applyFont="1" applyFill="1" applyBorder="1" applyAlignment="1">
      <alignment vertical="center"/>
    </xf>
    <xf numFmtId="164" fontId="11" fillId="3" borderId="6" xfId="0" applyNumberFormat="1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4" fillId="2" borderId="2" xfId="0" applyNumberFormat="1" applyFont="1" applyFill="1" applyBorder="1" applyAlignment="1">
      <alignment horizontal="right" vertical="center"/>
    </xf>
    <xf numFmtId="164" fontId="10" fillId="2" borderId="4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/>
    </xf>
    <xf numFmtId="0" fontId="4" fillId="0" borderId="0" xfId="0" applyFont="1" applyAlignment="1">
      <alignment horizontal="left" vertical="center"/>
    </xf>
    <xf numFmtId="49" fontId="4" fillId="0" borderId="1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4" fillId="0" borderId="3" xfId="2" applyNumberFormat="1" applyFont="1" applyFill="1" applyBorder="1" applyAlignment="1">
      <alignment horizontal="center" vertical="center" shrinkToFit="1"/>
    </xf>
    <xf numFmtId="49" fontId="5" fillId="2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16" xfId="0" applyNumberFormat="1" applyFont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164" fontId="11" fillId="3" borderId="7" xfId="0" applyNumberFormat="1" applyFont="1" applyFill="1" applyBorder="1" applyAlignment="1">
      <alignment horizontal="right" vertical="center"/>
    </xf>
    <xf numFmtId="164" fontId="11" fillId="3" borderId="7" xfId="0" applyNumberFormat="1" applyFont="1" applyFill="1" applyBorder="1" applyAlignment="1">
      <alignment vertical="center"/>
    </xf>
  </cellXfs>
  <cellStyles count="11">
    <cellStyle name="Comma" xfId="6" builtinId="3"/>
    <cellStyle name="Normal" xfId="0" builtinId="0"/>
    <cellStyle name="Normal 2" xfId="10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4"/>
  <sheetViews>
    <sheetView showGridLines="0" tabSelected="1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.28515625" customWidth="1"/>
    <col min="2" max="2" width="35.5703125" customWidth="1"/>
    <col min="3" max="3" width="10.7109375" customWidth="1"/>
    <col min="4" max="4" width="13" bestFit="1" customWidth="1"/>
    <col min="5" max="5" width="12" customWidth="1"/>
    <col min="6" max="6" width="9.85546875" customWidth="1"/>
    <col min="7" max="7" width="11.5703125" bestFit="1" customWidth="1"/>
    <col min="8" max="8" width="12.42578125" bestFit="1" customWidth="1"/>
    <col min="9" max="9" width="12.28515625" style="1" customWidth="1"/>
    <col min="10" max="10" width="15" customWidth="1"/>
    <col min="11" max="11" width="9.28515625" customWidth="1"/>
    <col min="12" max="12" width="15.85546875" customWidth="1"/>
    <col min="13" max="13" width="8.85546875" customWidth="1"/>
    <col min="14" max="14" width="15.42578125" customWidth="1"/>
    <col min="15" max="15" width="9.85546875" customWidth="1"/>
    <col min="16" max="16" width="10.28515625" customWidth="1"/>
  </cols>
  <sheetData>
    <row r="1" spans="1:18" x14ac:dyDescent="0.25">
      <c r="B1" s="93"/>
    </row>
    <row r="3" spans="1:18" x14ac:dyDescent="0.25">
      <c r="E3" s="13" t="s">
        <v>56</v>
      </c>
      <c r="F3" s="21"/>
      <c r="G3" s="21"/>
      <c r="H3" s="21"/>
      <c r="I3" s="22"/>
      <c r="J3" s="21"/>
      <c r="K3" s="21"/>
      <c r="L3" s="21"/>
      <c r="M3" s="21"/>
    </row>
    <row r="4" spans="1:18" x14ac:dyDescent="0.25">
      <c r="D4" s="11"/>
      <c r="E4" s="34"/>
      <c r="F4" s="11"/>
      <c r="G4" s="11"/>
      <c r="H4" s="11"/>
      <c r="I4" s="11"/>
      <c r="J4" s="11"/>
      <c r="K4" s="11"/>
      <c r="L4" s="11"/>
      <c r="M4" s="11"/>
      <c r="N4" s="11"/>
    </row>
    <row r="5" spans="1:18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8" ht="15.75" thickBot="1" x14ac:dyDescent="0.3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8" ht="18" customHeight="1" x14ac:dyDescent="0.25">
      <c r="A7" s="116" t="s">
        <v>0</v>
      </c>
      <c r="B7" s="122" t="s">
        <v>33</v>
      </c>
      <c r="C7" s="119" t="s">
        <v>1</v>
      </c>
      <c r="D7" s="119"/>
      <c r="E7" s="119"/>
      <c r="F7" s="119"/>
      <c r="G7" s="119"/>
      <c r="H7" s="119"/>
      <c r="I7" s="119"/>
      <c r="J7" s="119" t="s">
        <v>35</v>
      </c>
      <c r="K7" s="119"/>
      <c r="L7" s="119"/>
      <c r="M7" s="119"/>
      <c r="N7" s="119"/>
      <c r="O7" s="119"/>
      <c r="P7" s="120"/>
    </row>
    <row r="8" spans="1:18" ht="38.25" customHeight="1" x14ac:dyDescent="0.25">
      <c r="A8" s="117"/>
      <c r="B8" s="123"/>
      <c r="C8" s="39" t="s">
        <v>1</v>
      </c>
      <c r="D8" s="39" t="s">
        <v>55</v>
      </c>
      <c r="E8" s="39" t="s">
        <v>1</v>
      </c>
      <c r="F8" s="39" t="s">
        <v>55</v>
      </c>
      <c r="G8" s="121" t="s">
        <v>31</v>
      </c>
      <c r="H8" s="121"/>
      <c r="I8" s="39" t="s">
        <v>32</v>
      </c>
      <c r="J8" s="39" t="s">
        <v>35</v>
      </c>
      <c r="K8" s="39" t="s">
        <v>55</v>
      </c>
      <c r="L8" s="39" t="s">
        <v>2</v>
      </c>
      <c r="M8" s="39" t="s">
        <v>55</v>
      </c>
      <c r="N8" s="121" t="s">
        <v>36</v>
      </c>
      <c r="O8" s="121"/>
      <c r="P8" s="26" t="s">
        <v>32</v>
      </c>
    </row>
    <row r="9" spans="1:18" ht="31.5" customHeight="1" thickBot="1" x14ac:dyDescent="0.3">
      <c r="A9" s="118"/>
      <c r="B9" s="124"/>
      <c r="C9" s="27" t="s">
        <v>58</v>
      </c>
      <c r="D9" s="27" t="s">
        <v>57</v>
      </c>
      <c r="E9" s="27" t="s">
        <v>61</v>
      </c>
      <c r="F9" s="27" t="s">
        <v>57</v>
      </c>
      <c r="G9" s="27" t="s">
        <v>59</v>
      </c>
      <c r="H9" s="27" t="s">
        <v>60</v>
      </c>
      <c r="I9" s="27" t="s">
        <v>57</v>
      </c>
      <c r="J9" s="27" t="s">
        <v>58</v>
      </c>
      <c r="K9" s="27" t="s">
        <v>57</v>
      </c>
      <c r="L9" s="27" t="s">
        <v>61</v>
      </c>
      <c r="M9" s="27" t="s">
        <v>57</v>
      </c>
      <c r="N9" s="27" t="s">
        <v>62</v>
      </c>
      <c r="O9" s="27" t="s">
        <v>60</v>
      </c>
      <c r="P9" s="25" t="s">
        <v>57</v>
      </c>
    </row>
    <row r="10" spans="1:18" x14ac:dyDescent="0.25">
      <c r="A10" s="115" t="s">
        <v>3</v>
      </c>
      <c r="B10" s="30" t="s">
        <v>40</v>
      </c>
      <c r="C10" s="2">
        <f>FBiH!C10+RS!C10</f>
        <v>5250</v>
      </c>
      <c r="D10" s="95">
        <f t="shared" ref="D10:D27" si="0">C10/C$34*100</f>
        <v>13.146692041869084</v>
      </c>
      <c r="E10" s="2">
        <f>FBiH!E10+RS!E10</f>
        <v>5665</v>
      </c>
      <c r="F10" s="95">
        <f t="shared" ref="F10:F27" si="1">E10/E$34*100</f>
        <v>14.015338941118257</v>
      </c>
      <c r="G10" s="89">
        <f>E10-C10</f>
        <v>415</v>
      </c>
      <c r="H10" s="6">
        <f>IFERROR((E10-C10)/C10*100, "-")</f>
        <v>7.9047619047619051</v>
      </c>
      <c r="I10" s="55">
        <f>F10-D10</f>
        <v>0.86864689924917293</v>
      </c>
      <c r="J10" s="2">
        <f>FBiH!J10+RS!J10</f>
        <v>6433466.3601999991</v>
      </c>
      <c r="K10" s="98">
        <f t="shared" ref="K10:K27" si="2">J10/J$34*100</f>
        <v>8.1718772359856313</v>
      </c>
      <c r="L10" s="2">
        <f>FBiH!L10+RS!L10</f>
        <v>7202222.8292000014</v>
      </c>
      <c r="M10" s="98">
        <f t="shared" ref="M10:M27" si="3">L10/L$34*100</f>
        <v>7.9608681098412379</v>
      </c>
      <c r="N10" s="73">
        <f>L10-J10</f>
        <v>768756.46900000237</v>
      </c>
      <c r="O10" s="6">
        <f>IFERROR((L10-J10)/J10*100, "-")</f>
        <v>11.949335334304971</v>
      </c>
      <c r="P10" s="78">
        <f>M10-K10</f>
        <v>-0.21100912614439338</v>
      </c>
    </row>
    <row r="11" spans="1:18" ht="20.25" customHeight="1" x14ac:dyDescent="0.25">
      <c r="A11" s="114" t="s">
        <v>4</v>
      </c>
      <c r="B11" s="30" t="s">
        <v>41</v>
      </c>
      <c r="C11" s="2">
        <f>FBiH!C11+RS!C11</f>
        <v>4731</v>
      </c>
      <c r="D11" s="95">
        <f t="shared" si="0"/>
        <v>11.84704762858717</v>
      </c>
      <c r="E11" s="2">
        <f>FBiH!E11+RS!E11</f>
        <v>5449</v>
      </c>
      <c r="F11" s="95">
        <f t="shared" si="1"/>
        <v>13.480950024740226</v>
      </c>
      <c r="G11" s="89">
        <f t="shared" ref="G11:G26" si="4">E11-C11</f>
        <v>718</v>
      </c>
      <c r="H11" s="6">
        <f t="shared" ref="H11:H32" si="5">IFERROR((E11-C11)/C11*100, "-")</f>
        <v>15.176495455506236</v>
      </c>
      <c r="I11" s="55">
        <f t="shared" ref="I11:I32" si="6">F11-D11</f>
        <v>1.6339023961530561</v>
      </c>
      <c r="J11" s="2">
        <f>FBiH!J11+RS!J11</f>
        <v>981789.60240000044</v>
      </c>
      <c r="K11" s="98">
        <f t="shared" si="2"/>
        <v>1.2470826228320455</v>
      </c>
      <c r="L11" s="2">
        <f>FBiH!L11+RS!L11</f>
        <v>1183499.6442000009</v>
      </c>
      <c r="M11" s="98">
        <f t="shared" si="3"/>
        <v>1.3081634377267342</v>
      </c>
      <c r="N11" s="73">
        <f t="shared" ref="N11:N26" si="7">L11-J11</f>
        <v>201710.04180000047</v>
      </c>
      <c r="O11" s="6">
        <f t="shared" ref="O11:O27" si="8">IFERROR((L11-J11)/J11*100, "-")</f>
        <v>20.545139336057037</v>
      </c>
      <c r="P11" s="78">
        <f>M11-K11</f>
        <v>6.108081489468864E-2</v>
      </c>
      <c r="R11" s="3"/>
    </row>
    <row r="12" spans="1:18" x14ac:dyDescent="0.25">
      <c r="A12" s="114" t="s">
        <v>5</v>
      </c>
      <c r="B12" s="30" t="s">
        <v>42</v>
      </c>
      <c r="C12" s="2">
        <f>FBiH!C12+RS!C12</f>
        <v>7266</v>
      </c>
      <c r="D12" s="95">
        <f t="shared" si="0"/>
        <v>18.195021785946814</v>
      </c>
      <c r="E12" s="2">
        <f>FBiH!E12+RS!E12</f>
        <v>8018</v>
      </c>
      <c r="F12" s="95">
        <f t="shared" si="1"/>
        <v>19.836714497773382</v>
      </c>
      <c r="G12" s="89">
        <f t="shared" si="4"/>
        <v>752</v>
      </c>
      <c r="H12" s="6">
        <f t="shared" si="5"/>
        <v>10.349573355353703</v>
      </c>
      <c r="I12" s="55">
        <f t="shared" si="6"/>
        <v>1.6416927118265683</v>
      </c>
      <c r="J12" s="2">
        <f>FBiH!J12+RS!J12</f>
        <v>13976716.4681</v>
      </c>
      <c r="K12" s="98">
        <f t="shared" si="2"/>
        <v>17.753417014205265</v>
      </c>
      <c r="L12" s="2">
        <f>FBiH!L12+RS!L12</f>
        <v>14703866.875799999</v>
      </c>
      <c r="M12" s="98">
        <f t="shared" si="3"/>
        <v>16.252696935219547</v>
      </c>
      <c r="N12" s="73">
        <f t="shared" si="7"/>
        <v>727150.40769999847</v>
      </c>
      <c r="O12" s="6">
        <f t="shared" si="8"/>
        <v>5.2025839499543602</v>
      </c>
      <c r="P12" s="78">
        <f t="shared" ref="P12:P27" si="9">M12-K12</f>
        <v>-1.5007200789857187</v>
      </c>
    </row>
    <row r="13" spans="1:18" ht="19.5" customHeight="1" x14ac:dyDescent="0.25">
      <c r="A13" s="114" t="s">
        <v>6</v>
      </c>
      <c r="B13" s="30" t="s">
        <v>43</v>
      </c>
      <c r="C13" s="2">
        <f>FBiH!C13+RS!C13</f>
        <v>0</v>
      </c>
      <c r="D13" s="95">
        <f t="shared" si="0"/>
        <v>0</v>
      </c>
      <c r="E13" s="2">
        <f>FBiH!E13+RS!E13</f>
        <v>0</v>
      </c>
      <c r="F13" s="95">
        <f t="shared" si="1"/>
        <v>0</v>
      </c>
      <c r="G13" s="89">
        <f t="shared" si="4"/>
        <v>0</v>
      </c>
      <c r="H13" s="6" t="str">
        <f t="shared" si="5"/>
        <v>-</v>
      </c>
      <c r="I13" s="55">
        <f t="shared" si="6"/>
        <v>0</v>
      </c>
      <c r="J13" s="2">
        <f>FBiH!J13+RS!J13</f>
        <v>0</v>
      </c>
      <c r="K13" s="98">
        <f t="shared" si="2"/>
        <v>0</v>
      </c>
      <c r="L13" s="2">
        <f>FBiH!L13+RS!L13</f>
        <v>0</v>
      </c>
      <c r="M13" s="98">
        <f t="shared" si="3"/>
        <v>0</v>
      </c>
      <c r="N13" s="73">
        <f t="shared" si="7"/>
        <v>0</v>
      </c>
      <c r="O13" s="6" t="str">
        <f t="shared" si="8"/>
        <v>-</v>
      </c>
      <c r="P13" s="78">
        <f t="shared" si="9"/>
        <v>0</v>
      </c>
    </row>
    <row r="14" spans="1:18" x14ac:dyDescent="0.25">
      <c r="A14" s="114" t="s">
        <v>7</v>
      </c>
      <c r="B14" s="30" t="s">
        <v>45</v>
      </c>
      <c r="C14" s="2">
        <f>FBiH!C14+RS!C14</f>
        <v>0</v>
      </c>
      <c r="D14" s="95">
        <f t="shared" si="0"/>
        <v>0</v>
      </c>
      <c r="E14" s="2">
        <f>FBiH!E14+RS!E14</f>
        <v>0</v>
      </c>
      <c r="F14" s="95">
        <f t="shared" si="1"/>
        <v>0</v>
      </c>
      <c r="G14" s="89">
        <f t="shared" si="4"/>
        <v>0</v>
      </c>
      <c r="H14" s="6" t="str">
        <f t="shared" si="5"/>
        <v>-</v>
      </c>
      <c r="I14" s="55">
        <f t="shared" si="6"/>
        <v>0</v>
      </c>
      <c r="J14" s="2">
        <f>FBiH!J14+RS!J14</f>
        <v>0</v>
      </c>
      <c r="K14" s="98">
        <f t="shared" si="2"/>
        <v>0</v>
      </c>
      <c r="L14" s="2">
        <f>FBiH!L14+RS!L14</f>
        <v>0</v>
      </c>
      <c r="M14" s="98">
        <f t="shared" si="3"/>
        <v>0</v>
      </c>
      <c r="N14" s="73">
        <f t="shared" si="7"/>
        <v>0</v>
      </c>
      <c r="O14" s="6" t="str">
        <f t="shared" si="8"/>
        <v>-</v>
      </c>
      <c r="P14" s="78">
        <f t="shared" si="9"/>
        <v>0</v>
      </c>
    </row>
    <row r="15" spans="1:18" x14ac:dyDescent="0.25">
      <c r="A15" s="114" t="s">
        <v>8</v>
      </c>
      <c r="B15" s="30" t="s">
        <v>46</v>
      </c>
      <c r="C15" s="2">
        <f>FBiH!C15+RS!C15</f>
        <v>0</v>
      </c>
      <c r="D15" s="95">
        <f t="shared" si="0"/>
        <v>0</v>
      </c>
      <c r="E15" s="2">
        <f>FBiH!E15+RS!E15</f>
        <v>0</v>
      </c>
      <c r="F15" s="95">
        <f t="shared" si="1"/>
        <v>0</v>
      </c>
      <c r="G15" s="89">
        <f t="shared" si="4"/>
        <v>0</v>
      </c>
      <c r="H15" s="6" t="str">
        <f t="shared" si="5"/>
        <v>-</v>
      </c>
      <c r="I15" s="55">
        <f t="shared" si="6"/>
        <v>0</v>
      </c>
      <c r="J15" s="2">
        <f>FBiH!J15+RS!J15</f>
        <v>200</v>
      </c>
      <c r="K15" s="98">
        <f t="shared" si="2"/>
        <v>2.5404274394096905E-4</v>
      </c>
      <c r="L15" s="2">
        <f>FBiH!L15+RS!L15</f>
        <v>4226.6000999999997</v>
      </c>
      <c r="M15" s="98">
        <f t="shared" si="3"/>
        <v>4.6718085162159896E-3</v>
      </c>
      <c r="N15" s="73">
        <f t="shared" si="7"/>
        <v>4026.6000999999997</v>
      </c>
      <c r="O15" s="6">
        <f t="shared" si="8"/>
        <v>2013.3000499999998</v>
      </c>
      <c r="P15" s="78">
        <f t="shared" si="9"/>
        <v>4.4177657722750206E-3</v>
      </c>
    </row>
    <row r="16" spans="1:18" x14ac:dyDescent="0.25">
      <c r="A16" s="114" t="s">
        <v>9</v>
      </c>
      <c r="B16" s="30" t="s">
        <v>71</v>
      </c>
      <c r="C16" s="2">
        <f>FBiH!C16+RS!C16</f>
        <v>32</v>
      </c>
      <c r="D16" s="95">
        <f t="shared" si="0"/>
        <v>8.013221815996395E-2</v>
      </c>
      <c r="E16" s="2">
        <f>FBiH!E16+RS!E16</f>
        <v>38</v>
      </c>
      <c r="F16" s="95">
        <f t="shared" si="1"/>
        <v>9.4012864918357253E-2</v>
      </c>
      <c r="G16" s="89">
        <f t="shared" si="4"/>
        <v>6</v>
      </c>
      <c r="H16" s="6">
        <f t="shared" si="5"/>
        <v>18.75</v>
      </c>
      <c r="I16" s="55">
        <f t="shared" si="6"/>
        <v>1.3880646758393303E-2</v>
      </c>
      <c r="J16" s="2">
        <f>FBiH!J16+RS!J16</f>
        <v>69656.410199999998</v>
      </c>
      <c r="K16" s="98">
        <f t="shared" si="2"/>
        <v>8.8478527901428516E-2</v>
      </c>
      <c r="L16" s="2">
        <f>FBiH!L16+RS!L16</f>
        <v>112218.38989999999</v>
      </c>
      <c r="M16" s="98">
        <f t="shared" si="3"/>
        <v>0.12403890058367867</v>
      </c>
      <c r="N16" s="73">
        <f t="shared" si="7"/>
        <v>42561.979699999996</v>
      </c>
      <c r="O16" s="6">
        <f t="shared" si="8"/>
        <v>61.10274643467055</v>
      </c>
      <c r="P16" s="78">
        <f t="shared" si="9"/>
        <v>3.5560372682250152E-2</v>
      </c>
    </row>
    <row r="17" spans="1:16" ht="28.5" customHeight="1" x14ac:dyDescent="0.25">
      <c r="A17" s="114" t="s">
        <v>10</v>
      </c>
      <c r="B17" s="30" t="s">
        <v>47</v>
      </c>
      <c r="C17" s="2">
        <f>FBiH!C17+RS!C17</f>
        <v>600</v>
      </c>
      <c r="D17" s="95">
        <f t="shared" si="0"/>
        <v>1.5024790904993237</v>
      </c>
      <c r="E17" s="2">
        <f>FBiH!E17+RS!E17</f>
        <v>748</v>
      </c>
      <c r="F17" s="95">
        <f t="shared" si="1"/>
        <v>1.8505690252350322</v>
      </c>
      <c r="G17" s="89">
        <f t="shared" si="4"/>
        <v>148</v>
      </c>
      <c r="H17" s="6">
        <f t="shared" si="5"/>
        <v>24.666666666666668</v>
      </c>
      <c r="I17" s="55">
        <f t="shared" si="6"/>
        <v>0.34808993473570848</v>
      </c>
      <c r="J17" s="2">
        <f>FBiH!J17+RS!J17</f>
        <v>2011826.7893000001</v>
      </c>
      <c r="K17" s="98">
        <f t="shared" si="2"/>
        <v>2.5554499894386091</v>
      </c>
      <c r="L17" s="2">
        <f>FBiH!L17+RS!L17</f>
        <v>2509854.8602</v>
      </c>
      <c r="M17" s="98">
        <f t="shared" si="3"/>
        <v>2.7742301218297074</v>
      </c>
      <c r="N17" s="73">
        <f t="shared" si="7"/>
        <v>498028.07089999993</v>
      </c>
      <c r="O17" s="6">
        <f t="shared" si="8"/>
        <v>24.755017357795751</v>
      </c>
      <c r="P17" s="78">
        <f t="shared" si="9"/>
        <v>0.21878013239109828</v>
      </c>
    </row>
    <row r="18" spans="1:16" x14ac:dyDescent="0.25">
      <c r="A18" s="114" t="s">
        <v>11</v>
      </c>
      <c r="B18" s="30" t="s">
        <v>48</v>
      </c>
      <c r="C18" s="2">
        <f>FBiH!C18+RS!C18</f>
        <v>904</v>
      </c>
      <c r="D18" s="95">
        <f t="shared" si="0"/>
        <v>2.2637351630189815</v>
      </c>
      <c r="E18" s="2">
        <f>FBiH!E18+RS!E18</f>
        <v>998</v>
      </c>
      <c r="F18" s="95">
        <f t="shared" si="1"/>
        <v>2.4690747154873827</v>
      </c>
      <c r="G18" s="89">
        <f t="shared" si="4"/>
        <v>94</v>
      </c>
      <c r="H18" s="6">
        <f t="shared" si="5"/>
        <v>10.398230088495575</v>
      </c>
      <c r="I18" s="55">
        <f t="shared" si="6"/>
        <v>0.20533955246840119</v>
      </c>
      <c r="J18" s="2">
        <f>FBiH!J18+RS!J18</f>
        <v>2926547.9692000002</v>
      </c>
      <c r="K18" s="98">
        <f t="shared" si="2"/>
        <v>3.7173413818521928</v>
      </c>
      <c r="L18" s="2">
        <f>FBiH!L18+RS!L18</f>
        <v>2507564.3200999997</v>
      </c>
      <c r="M18" s="98">
        <f t="shared" si="3"/>
        <v>2.7716983079621218</v>
      </c>
      <c r="N18" s="73">
        <f t="shared" si="7"/>
        <v>-418983.6491000005</v>
      </c>
      <c r="O18" s="6">
        <f t="shared" si="8"/>
        <v>-14.316650658370506</v>
      </c>
      <c r="P18" s="78">
        <f t="shared" si="9"/>
        <v>-0.94564307389007096</v>
      </c>
    </row>
    <row r="19" spans="1:16" s="41" customFormat="1" ht="27.75" customHeight="1" x14ac:dyDescent="0.25">
      <c r="A19" s="114" t="s">
        <v>12</v>
      </c>
      <c r="B19" s="30" t="s">
        <v>50</v>
      </c>
      <c r="C19" s="2">
        <f>FBiH!C19+RS!C19</f>
        <v>13791</v>
      </c>
      <c r="D19" s="95">
        <f t="shared" si="0"/>
        <v>34.534481895126959</v>
      </c>
      <c r="E19" s="2">
        <f>FBiH!E19+RS!E19</f>
        <v>14741</v>
      </c>
      <c r="F19" s="95">
        <f t="shared" si="1"/>
        <v>36.469569520039585</v>
      </c>
      <c r="G19" s="89">
        <f t="shared" si="4"/>
        <v>950</v>
      </c>
      <c r="H19" s="6">
        <f t="shared" si="5"/>
        <v>6.8885505039518531</v>
      </c>
      <c r="I19" s="55">
        <f t="shared" si="6"/>
        <v>1.9350876249126259</v>
      </c>
      <c r="J19" s="2">
        <f>FBiH!J19+RS!J19</f>
        <v>32736402.198199991</v>
      </c>
      <c r="K19" s="98">
        <f t="shared" si="2"/>
        <v>41.582227205929485</v>
      </c>
      <c r="L19" s="2">
        <f>FBiH!L19+RS!L19</f>
        <v>41242450.526199996</v>
      </c>
      <c r="M19" s="98">
        <f t="shared" si="3"/>
        <v>45.586719121574284</v>
      </c>
      <c r="N19" s="73">
        <f t="shared" si="7"/>
        <v>8506048.3280000053</v>
      </c>
      <c r="O19" s="6">
        <f t="shared" si="8"/>
        <v>25.98345498231846</v>
      </c>
      <c r="P19" s="78">
        <f t="shared" si="9"/>
        <v>4.0044919156447989</v>
      </c>
    </row>
    <row r="20" spans="1:16" s="41" customFormat="1" ht="30" customHeight="1" x14ac:dyDescent="0.25">
      <c r="A20" s="114" t="s">
        <v>13</v>
      </c>
      <c r="B20" s="30" t="s">
        <v>51</v>
      </c>
      <c r="C20" s="2">
        <f>FBiH!C20+RS!C20</f>
        <v>0</v>
      </c>
      <c r="D20" s="95">
        <f t="shared" si="0"/>
        <v>0</v>
      </c>
      <c r="E20" s="2">
        <f>FBiH!E20+RS!E20</f>
        <v>0</v>
      </c>
      <c r="F20" s="95">
        <f t="shared" si="1"/>
        <v>0</v>
      </c>
      <c r="G20" s="89">
        <f t="shared" si="4"/>
        <v>0</v>
      </c>
      <c r="H20" s="6" t="str">
        <f t="shared" si="5"/>
        <v>-</v>
      </c>
      <c r="I20" s="55">
        <f t="shared" si="6"/>
        <v>0</v>
      </c>
      <c r="J20" s="2">
        <f>FBiH!J20+RS!J20</f>
        <v>0</v>
      </c>
      <c r="K20" s="98">
        <f t="shared" si="2"/>
        <v>0</v>
      </c>
      <c r="L20" s="2">
        <f>FBiH!L20+RS!L20</f>
        <v>0</v>
      </c>
      <c r="M20" s="98">
        <f t="shared" si="3"/>
        <v>0</v>
      </c>
      <c r="N20" s="73">
        <f t="shared" si="7"/>
        <v>0</v>
      </c>
      <c r="O20" s="6" t="str">
        <f t="shared" si="8"/>
        <v>-</v>
      </c>
      <c r="P20" s="78">
        <f t="shared" si="9"/>
        <v>0</v>
      </c>
    </row>
    <row r="21" spans="1:16" ht="27.75" customHeight="1" x14ac:dyDescent="0.25">
      <c r="A21" s="114" t="s">
        <v>14</v>
      </c>
      <c r="B21" s="30" t="s">
        <v>52</v>
      </c>
      <c r="C21" s="2">
        <f>FBiH!C21+RS!C21</f>
        <v>0</v>
      </c>
      <c r="D21" s="95">
        <f t="shared" si="0"/>
        <v>0</v>
      </c>
      <c r="E21" s="2">
        <f>FBiH!E21+RS!E21</f>
        <v>0</v>
      </c>
      <c r="F21" s="95">
        <f t="shared" si="1"/>
        <v>0</v>
      </c>
      <c r="G21" s="89">
        <f t="shared" si="4"/>
        <v>0</v>
      </c>
      <c r="H21" s="6" t="str">
        <f t="shared" si="5"/>
        <v>-</v>
      </c>
      <c r="I21" s="55">
        <f t="shared" si="6"/>
        <v>0</v>
      </c>
      <c r="J21" s="2">
        <f>FBiH!J21+RS!J21</f>
        <v>0</v>
      </c>
      <c r="K21" s="98">
        <f t="shared" si="2"/>
        <v>0</v>
      </c>
      <c r="L21" s="2">
        <f>FBiH!L21+RS!L21</f>
        <v>0</v>
      </c>
      <c r="M21" s="98">
        <f t="shared" si="3"/>
        <v>0</v>
      </c>
      <c r="N21" s="73">
        <f t="shared" si="7"/>
        <v>0</v>
      </c>
      <c r="O21" s="6" t="str">
        <f t="shared" si="8"/>
        <v>-</v>
      </c>
      <c r="P21" s="78">
        <f t="shared" si="9"/>
        <v>0</v>
      </c>
    </row>
    <row r="22" spans="1:16" x14ac:dyDescent="0.25">
      <c r="A22" s="114" t="s">
        <v>15</v>
      </c>
      <c r="B22" s="30" t="s">
        <v>53</v>
      </c>
      <c r="C22" s="2">
        <f>FBiH!C22+RS!C22</f>
        <v>142</v>
      </c>
      <c r="D22" s="95">
        <f t="shared" si="0"/>
        <v>0.35558671808483999</v>
      </c>
      <c r="E22" s="2">
        <f>FBiH!E22+RS!E22</f>
        <v>136</v>
      </c>
      <c r="F22" s="95">
        <f t="shared" si="1"/>
        <v>0.3364670954972786</v>
      </c>
      <c r="G22" s="89">
        <f t="shared" si="4"/>
        <v>-6</v>
      </c>
      <c r="H22" s="6">
        <f t="shared" si="5"/>
        <v>-4.225352112676056</v>
      </c>
      <c r="I22" s="55">
        <f t="shared" si="6"/>
        <v>-1.9119622587561391E-2</v>
      </c>
      <c r="J22" s="2">
        <f>FBiH!J22+RS!J22</f>
        <v>375510.12999999989</v>
      </c>
      <c r="K22" s="98">
        <f t="shared" si="2"/>
        <v>0.47697811901414988</v>
      </c>
      <c r="L22" s="2">
        <f>FBiH!L22+RS!L22</f>
        <v>530761.44940000004</v>
      </c>
      <c r="M22" s="98">
        <f t="shared" si="3"/>
        <v>0.58666914321656838</v>
      </c>
      <c r="N22" s="73">
        <f t="shared" si="7"/>
        <v>155251.31940000015</v>
      </c>
      <c r="O22" s="6">
        <f t="shared" si="8"/>
        <v>41.344109518430358</v>
      </c>
      <c r="P22" s="78">
        <f t="shared" si="9"/>
        <v>0.1096910242024185</v>
      </c>
    </row>
    <row r="23" spans="1:16" x14ac:dyDescent="0.25">
      <c r="A23" s="114" t="s">
        <v>16</v>
      </c>
      <c r="B23" s="30" t="s">
        <v>49</v>
      </c>
      <c r="C23" s="2">
        <f>FBiH!C23+RS!C23</f>
        <v>91</v>
      </c>
      <c r="D23" s="95">
        <f t="shared" si="0"/>
        <v>0.22787599539239745</v>
      </c>
      <c r="E23" s="2">
        <f>FBiH!E23+RS!E23</f>
        <v>146</v>
      </c>
      <c r="F23" s="95">
        <f t="shared" si="1"/>
        <v>0.36120732310737258</v>
      </c>
      <c r="G23" s="89">
        <f t="shared" si="4"/>
        <v>55</v>
      </c>
      <c r="H23" s="6">
        <f t="shared" si="5"/>
        <v>60.439560439560438</v>
      </c>
      <c r="I23" s="55">
        <f t="shared" si="6"/>
        <v>0.13333132771497513</v>
      </c>
      <c r="J23" s="2">
        <f>FBiH!J23+RS!J23</f>
        <v>191170.31999999995</v>
      </c>
      <c r="K23" s="98">
        <f t="shared" si="2"/>
        <v>0.24282716326436549</v>
      </c>
      <c r="L23" s="2">
        <f>FBiH!L23+RS!L23</f>
        <v>327660.66999999946</v>
      </c>
      <c r="M23" s="98">
        <f t="shared" si="3"/>
        <v>0.36217476750048688</v>
      </c>
      <c r="N23" s="73">
        <f t="shared" si="7"/>
        <v>136490.34999999951</v>
      </c>
      <c r="O23" s="6">
        <f t="shared" si="8"/>
        <v>71.397249321965646</v>
      </c>
      <c r="P23" s="78">
        <f t="shared" si="9"/>
        <v>0.1193476042361214</v>
      </c>
    </row>
    <row r="24" spans="1:16" x14ac:dyDescent="0.25">
      <c r="A24" s="114" t="s">
        <v>17</v>
      </c>
      <c r="B24" s="30" t="s">
        <v>72</v>
      </c>
      <c r="C24" s="2">
        <f>FBiH!C24+RS!C24</f>
        <v>11</v>
      </c>
      <c r="D24" s="95">
        <f t="shared" si="0"/>
        <v>2.7545449992487602E-2</v>
      </c>
      <c r="E24" s="2">
        <f>FBiH!E24+RS!E24</f>
        <v>14</v>
      </c>
      <c r="F24" s="95">
        <f t="shared" si="1"/>
        <v>3.4636318654131616E-2</v>
      </c>
      <c r="G24" s="89">
        <f t="shared" si="4"/>
        <v>3</v>
      </c>
      <c r="H24" s="6">
        <f t="shared" si="5"/>
        <v>27.27272727272727</v>
      </c>
      <c r="I24" s="55">
        <f t="shared" si="6"/>
        <v>7.0908686616440141E-3</v>
      </c>
      <c r="J24" s="2">
        <f>FBiH!J24+RS!J24</f>
        <v>79476.804000000004</v>
      </c>
      <c r="K24" s="98">
        <f t="shared" si="2"/>
        <v>0.10095252683909293</v>
      </c>
      <c r="L24" s="2">
        <f>FBiH!L24+RS!L24</f>
        <v>55836.756500000003</v>
      </c>
      <c r="M24" s="98">
        <f t="shared" si="3"/>
        <v>6.1718314570280389E-2</v>
      </c>
      <c r="N24" s="73">
        <f t="shared" si="7"/>
        <v>-23640.047500000001</v>
      </c>
      <c r="O24" s="86">
        <f t="shared" si="8"/>
        <v>-29.744587489954931</v>
      </c>
      <c r="P24" s="78">
        <f t="shared" si="9"/>
        <v>-3.9234212268812546E-2</v>
      </c>
    </row>
    <row r="25" spans="1:16" x14ac:dyDescent="0.25">
      <c r="A25" s="114" t="s">
        <v>18</v>
      </c>
      <c r="B25" s="30" t="s">
        <v>73</v>
      </c>
      <c r="C25" s="2">
        <f>FBiH!C25+RS!C25</f>
        <v>57</v>
      </c>
      <c r="D25" s="95">
        <f t="shared" si="0"/>
        <v>0.14273551359743575</v>
      </c>
      <c r="E25" s="2">
        <f>FBiH!E25+RS!E25</f>
        <v>84</v>
      </c>
      <c r="F25" s="95">
        <f t="shared" si="1"/>
        <v>0.20781791192478971</v>
      </c>
      <c r="G25" s="89">
        <f t="shared" si="4"/>
        <v>27</v>
      </c>
      <c r="H25" s="6">
        <f t="shared" si="5"/>
        <v>47.368421052631575</v>
      </c>
      <c r="I25" s="55">
        <f t="shared" si="6"/>
        <v>6.5082398327353963E-2</v>
      </c>
      <c r="J25" s="2">
        <f>FBiH!J25+RS!J25</f>
        <v>41646.32</v>
      </c>
      <c r="K25" s="98">
        <f t="shared" si="2"/>
        <v>5.2899727039218282E-2</v>
      </c>
      <c r="L25" s="2">
        <f>FBiH!L25+RS!L25</f>
        <v>56308.55</v>
      </c>
      <c r="M25" s="98">
        <f t="shared" si="3"/>
        <v>6.2239804382196909E-2</v>
      </c>
      <c r="N25" s="73">
        <f t="shared" si="7"/>
        <v>14662.230000000003</v>
      </c>
      <c r="O25" s="86">
        <f t="shared" si="8"/>
        <v>35.206544059595188</v>
      </c>
      <c r="P25" s="78">
        <f t="shared" si="9"/>
        <v>9.3400773429786269E-3</v>
      </c>
    </row>
    <row r="26" spans="1:16" x14ac:dyDescent="0.25">
      <c r="A26" s="114" t="s">
        <v>19</v>
      </c>
      <c r="B26" s="30" t="s">
        <v>54</v>
      </c>
      <c r="C26" s="2">
        <f>FBiH!C26+RS!C26</f>
        <v>0</v>
      </c>
      <c r="D26" s="95">
        <f t="shared" si="0"/>
        <v>0</v>
      </c>
      <c r="E26" s="2">
        <f>FBiH!E26+RS!E26</f>
        <v>0</v>
      </c>
      <c r="F26" s="95">
        <f t="shared" si="1"/>
        <v>0</v>
      </c>
      <c r="G26" s="89">
        <f t="shared" si="4"/>
        <v>0</v>
      </c>
      <c r="H26" s="6" t="str">
        <f t="shared" si="5"/>
        <v>-</v>
      </c>
      <c r="I26" s="55">
        <f t="shared" si="6"/>
        <v>0</v>
      </c>
      <c r="J26" s="2">
        <f>FBiH!J26+RS!J26</f>
        <v>0</v>
      </c>
      <c r="K26" s="98">
        <f t="shared" si="2"/>
        <v>0</v>
      </c>
      <c r="L26" s="2">
        <f>FBiH!L26+RS!L26</f>
        <v>0</v>
      </c>
      <c r="M26" s="98">
        <f t="shared" si="3"/>
        <v>0</v>
      </c>
      <c r="N26" s="73">
        <f t="shared" si="7"/>
        <v>0</v>
      </c>
      <c r="O26" s="47" t="str">
        <f t="shared" si="8"/>
        <v>-</v>
      </c>
      <c r="P26" s="78">
        <f t="shared" si="9"/>
        <v>0</v>
      </c>
    </row>
    <row r="27" spans="1:16" x14ac:dyDescent="0.25">
      <c r="A27" s="114" t="s">
        <v>20</v>
      </c>
      <c r="B27" s="30" t="s">
        <v>44</v>
      </c>
      <c r="C27" s="2">
        <f>FBiH!C27+RS!C27</f>
        <v>4</v>
      </c>
      <c r="D27" s="95">
        <f t="shared" si="0"/>
        <v>1.0016527269995494E-2</v>
      </c>
      <c r="E27" s="2">
        <f>FBiH!E27+RS!E27</f>
        <v>81</v>
      </c>
      <c r="F27" s="95">
        <f t="shared" si="1"/>
        <v>0.2003958436417615</v>
      </c>
      <c r="G27" s="89">
        <f>E27-C27</f>
        <v>77</v>
      </c>
      <c r="H27" s="6">
        <f t="shared" si="5"/>
        <v>1925</v>
      </c>
      <c r="I27" s="55">
        <f t="shared" si="6"/>
        <v>0.190379316371766</v>
      </c>
      <c r="J27" s="2">
        <f>FBiH!J27+RS!J27</f>
        <v>4124.16</v>
      </c>
      <c r="K27" s="98">
        <f t="shared" si="2"/>
        <v>5.2385646142579347E-3</v>
      </c>
      <c r="L27" s="2">
        <f>FBiH!L27+RS!L27</f>
        <v>27618.600000000002</v>
      </c>
      <c r="M27" s="98">
        <f t="shared" si="3"/>
        <v>3.0527801929016884E-2</v>
      </c>
      <c r="N27" s="73">
        <f>L27-J27</f>
        <v>23494.440000000002</v>
      </c>
      <c r="O27" s="86">
        <f t="shared" si="8"/>
        <v>569.67818901303554</v>
      </c>
      <c r="P27" s="78">
        <f t="shared" si="9"/>
        <v>2.5289237314758951E-2</v>
      </c>
    </row>
    <row r="28" spans="1:16" x14ac:dyDescent="0.25">
      <c r="A28" s="111" t="s">
        <v>34</v>
      </c>
      <c r="B28" s="17" t="s">
        <v>24</v>
      </c>
      <c r="C28" s="18">
        <f>SUM(C10:C27)</f>
        <v>32879</v>
      </c>
      <c r="D28" s="19">
        <f>SUM(D10:D27)</f>
        <v>82.33335002754545</v>
      </c>
      <c r="E28" s="18">
        <f>SUM(E10:E27)</f>
        <v>36118</v>
      </c>
      <c r="F28" s="19">
        <f>SUM(F10:F27)</f>
        <v>89.35675408213757</v>
      </c>
      <c r="G28" s="19">
        <f>E28-C28</f>
        <v>3239</v>
      </c>
      <c r="H28" s="19">
        <f>(E28-C28)/C28*100</f>
        <v>9.8512728489309289</v>
      </c>
      <c r="I28" s="88">
        <f>F28-D28</f>
        <v>7.0234040545921204</v>
      </c>
      <c r="J28" s="40">
        <f>SUM(J10:J27)</f>
        <v>59828533.531599984</v>
      </c>
      <c r="K28" s="45">
        <f>SUM(K10:K27)</f>
        <v>75.995024121659682</v>
      </c>
      <c r="L28" s="40">
        <f>SUM(L10:L27)</f>
        <v>70464090.07159999</v>
      </c>
      <c r="M28" s="45">
        <f>SUM(M10:M27)</f>
        <v>77.886416574852078</v>
      </c>
      <c r="N28" s="45">
        <f>L28-J28</f>
        <v>10635556.540000007</v>
      </c>
      <c r="O28" s="85">
        <f>(L28-J28)/J28*100</f>
        <v>17.77672945030913</v>
      </c>
      <c r="P28" s="90">
        <f>M28-K28</f>
        <v>1.8913924531923954</v>
      </c>
    </row>
    <row r="29" spans="1:16" x14ac:dyDescent="0.25">
      <c r="A29" s="112" t="s">
        <v>29</v>
      </c>
      <c r="B29" s="14" t="s">
        <v>25</v>
      </c>
      <c r="C29" s="2">
        <f>FBiH!C29+RS!C29</f>
        <v>3156</v>
      </c>
      <c r="D29" s="95">
        <f>C29/C$34*100</f>
        <v>7.903040016026444</v>
      </c>
      <c r="E29" s="2">
        <f>FBiH!E29+RS!E29</f>
        <v>3314</v>
      </c>
      <c r="F29" s="95">
        <f>E29/E$34*100</f>
        <v>8.1989114299851558</v>
      </c>
      <c r="G29" s="89">
        <f>E29-C29</f>
        <v>158</v>
      </c>
      <c r="H29" s="6">
        <f t="shared" si="5"/>
        <v>5.0063371356147019</v>
      </c>
      <c r="I29" s="55">
        <f t="shared" si="6"/>
        <v>0.29587141395871175</v>
      </c>
      <c r="J29" s="2">
        <f>FBiH!J29+RS!J29</f>
        <v>18055206.779999997</v>
      </c>
      <c r="K29" s="98">
        <f>J29/J$34*100</f>
        <v>22.933971364063936</v>
      </c>
      <c r="L29" s="2">
        <f>FBiH!L29+RS!L29</f>
        <v>18888705.370000005</v>
      </c>
      <c r="M29" s="103">
        <f>L29/L$34*100</f>
        <v>20.878344891881472</v>
      </c>
      <c r="N29" s="64">
        <f>L29-J29</f>
        <v>833498.5900000073</v>
      </c>
      <c r="O29" s="47">
        <f t="shared" ref="O29:O32" si="10">IFERROR((L29-J29)/J29*100, "-")</f>
        <v>4.6163890569410988</v>
      </c>
      <c r="P29" s="91">
        <f>M29-K29</f>
        <v>-2.055626472182464</v>
      </c>
    </row>
    <row r="30" spans="1:16" x14ac:dyDescent="0.25">
      <c r="A30" s="112" t="s">
        <v>26</v>
      </c>
      <c r="B30" s="15" t="s">
        <v>27</v>
      </c>
      <c r="C30" s="2">
        <f>FBiH!C30+RS!C30</f>
        <v>523</v>
      </c>
      <c r="D30" s="95">
        <f>C30/C$34*100</f>
        <v>1.3096609405519106</v>
      </c>
      <c r="E30" s="2">
        <f>FBiH!E30+RS!E30</f>
        <v>26</v>
      </c>
      <c r="F30" s="95">
        <f>E30/E$34*100</f>
        <v>6.4324591786244431E-2</v>
      </c>
      <c r="G30" s="89">
        <f t="shared" ref="G30:G32" si="11">E30-C30</f>
        <v>-497</v>
      </c>
      <c r="H30" s="6">
        <f t="shared" si="5"/>
        <v>-95.028680688336522</v>
      </c>
      <c r="I30" s="55">
        <f t="shared" si="6"/>
        <v>-1.2453363487656661</v>
      </c>
      <c r="J30" s="2">
        <f>FBiH!J30+RS!J30</f>
        <v>60938.26</v>
      </c>
      <c r="K30" s="98">
        <f>J30/J$34*100</f>
        <v>7.7404613906940992E-2</v>
      </c>
      <c r="L30" s="2">
        <f>FBiH!L30+RS!L30</f>
        <v>89756.679999999978</v>
      </c>
      <c r="M30" s="103">
        <f>L30/L$34*100</f>
        <v>9.921118915680556E-2</v>
      </c>
      <c r="N30" s="64">
        <f t="shared" ref="N30:N32" si="12">L30-J30</f>
        <v>28818.419999999976</v>
      </c>
      <c r="O30" s="47">
        <f t="shared" si="10"/>
        <v>47.291176347995453</v>
      </c>
      <c r="P30" s="91">
        <f t="shared" ref="P30:P32" si="13">M30-K30</f>
        <v>2.1806575249864568E-2</v>
      </c>
    </row>
    <row r="31" spans="1:16" ht="17.25" customHeight="1" x14ac:dyDescent="0.25">
      <c r="A31" s="112" t="s">
        <v>28</v>
      </c>
      <c r="B31" s="35" t="s">
        <v>30</v>
      </c>
      <c r="C31" s="2">
        <f>FBiH!C31+RS!C31</f>
        <v>223</v>
      </c>
      <c r="D31" s="95">
        <f>C31/C$34*100</f>
        <v>0.55842139530224877</v>
      </c>
      <c r="E31" s="2">
        <f>FBiH!E31+RS!E31</f>
        <v>962</v>
      </c>
      <c r="F31" s="95">
        <f>E31/E$34*100</f>
        <v>2.3800098960910439</v>
      </c>
      <c r="G31" s="89">
        <f t="shared" si="11"/>
        <v>739</v>
      </c>
      <c r="H31" s="6">
        <f t="shared" si="5"/>
        <v>331.39013452914799</v>
      </c>
      <c r="I31" s="55">
        <f t="shared" si="6"/>
        <v>1.8215885007887951</v>
      </c>
      <c r="J31" s="2">
        <f>FBiH!J31+RS!J31</f>
        <v>782230.49</v>
      </c>
      <c r="K31" s="98">
        <f>J31/J$34*100</f>
        <v>0.99359990036944368</v>
      </c>
      <c r="L31" s="2">
        <f>FBiH!L31+RS!L31</f>
        <v>1027767.5699999998</v>
      </c>
      <c r="M31" s="103">
        <f>L31/L$34*100</f>
        <v>1.1360273441096576</v>
      </c>
      <c r="N31" s="64">
        <f t="shared" si="12"/>
        <v>245537.07999999984</v>
      </c>
      <c r="O31" s="47">
        <f t="shared" si="10"/>
        <v>31.389351749763662</v>
      </c>
      <c r="P31" s="91">
        <f t="shared" si="13"/>
        <v>0.14242744374021388</v>
      </c>
    </row>
    <row r="32" spans="1:16" ht="15.75" customHeight="1" x14ac:dyDescent="0.25">
      <c r="A32" s="110" t="s">
        <v>23</v>
      </c>
      <c r="B32" s="35" t="s">
        <v>39</v>
      </c>
      <c r="C32" s="2">
        <f>FBiH!C32+RS!C32</f>
        <v>3153</v>
      </c>
      <c r="D32" s="95">
        <f>C32/C$34*100</f>
        <v>7.8955276205739473</v>
      </c>
      <c r="E32" s="2">
        <f>FBiH!E32+RS!E32</f>
        <v>0</v>
      </c>
      <c r="F32" s="95">
        <f>E32/E$34*100</f>
        <v>0</v>
      </c>
      <c r="G32" s="89">
        <f t="shared" si="11"/>
        <v>-3153</v>
      </c>
      <c r="H32" s="6">
        <f t="shared" si="5"/>
        <v>-100</v>
      </c>
      <c r="I32" s="55">
        <f t="shared" si="6"/>
        <v>-7.8955276205739473</v>
      </c>
      <c r="J32" s="2">
        <f>FBiH!J32+RS!J32</f>
        <v>0</v>
      </c>
      <c r="K32" s="98">
        <f>J32/J$34*100</f>
        <v>0</v>
      </c>
      <c r="L32" s="2">
        <f>FBiH!L32+RS!L32</f>
        <v>0</v>
      </c>
      <c r="M32" s="103">
        <f>L32/L$34*100</f>
        <v>0</v>
      </c>
      <c r="N32" s="64">
        <f t="shared" si="12"/>
        <v>0</v>
      </c>
      <c r="O32" s="47" t="str">
        <f t="shared" si="10"/>
        <v>-</v>
      </c>
      <c r="P32" s="91">
        <f t="shared" si="13"/>
        <v>0</v>
      </c>
    </row>
    <row r="33" spans="1:16" x14ac:dyDescent="0.25">
      <c r="A33" s="111" t="s">
        <v>21</v>
      </c>
      <c r="B33" s="20" t="s">
        <v>22</v>
      </c>
      <c r="C33" s="8">
        <f>SUM(C29:C32)</f>
        <v>7055</v>
      </c>
      <c r="D33" s="97">
        <f>SUM(D29:D32)</f>
        <v>17.66664997245455</v>
      </c>
      <c r="E33" s="8">
        <f>SUM(E29:E32)</f>
        <v>4302</v>
      </c>
      <c r="F33" s="97">
        <f>SUM(F29:F32)</f>
        <v>10.643245917862444</v>
      </c>
      <c r="G33" s="63">
        <f>E33-C33</f>
        <v>-2753</v>
      </c>
      <c r="H33" s="63">
        <f>(E33-C33)/C33*100</f>
        <v>-39.021970233876687</v>
      </c>
      <c r="I33" s="58">
        <f>F33-D33</f>
        <v>-7.0234040545921061</v>
      </c>
      <c r="J33" s="76">
        <f>SUM(J29:J32)</f>
        <v>18898375.529999997</v>
      </c>
      <c r="K33" s="45">
        <f>SUM(K29:K32)</f>
        <v>24.004975878340321</v>
      </c>
      <c r="L33" s="76">
        <f>SUM(L29:L32)</f>
        <v>20006229.620000005</v>
      </c>
      <c r="M33" s="65">
        <f>SUM(M29:M32)</f>
        <v>22.113583425147933</v>
      </c>
      <c r="N33" s="65">
        <f>L33-J33</f>
        <v>1107854.0900000073</v>
      </c>
      <c r="O33" s="84">
        <f>(L33-J33)/J33*100</f>
        <v>5.8621657096471473</v>
      </c>
      <c r="P33" s="92">
        <f>M33-K33</f>
        <v>-1.8913924531923882</v>
      </c>
    </row>
    <row r="34" spans="1:16" x14ac:dyDescent="0.25">
      <c r="A34" s="36" t="s">
        <v>37</v>
      </c>
      <c r="B34" s="37" t="s">
        <v>38</v>
      </c>
      <c r="C34" s="71">
        <f>C28+C33</f>
        <v>39934</v>
      </c>
      <c r="D34" s="87">
        <f>D28+D33</f>
        <v>100</v>
      </c>
      <c r="E34" s="71">
        <f>E28+E33</f>
        <v>40420</v>
      </c>
      <c r="F34" s="87">
        <f>F28+F33</f>
        <v>100.00000000000001</v>
      </c>
      <c r="G34" s="38">
        <f>G28+G33</f>
        <v>486</v>
      </c>
      <c r="H34" s="38">
        <f>(E34-C34)/C34*100</f>
        <v>1.2170080633044522</v>
      </c>
      <c r="I34" s="38">
        <f>F34-D34</f>
        <v>0</v>
      </c>
      <c r="J34" s="38">
        <f>J28+J33</f>
        <v>78726909.061599985</v>
      </c>
      <c r="K34" s="72">
        <f>(K28+K33)</f>
        <v>100</v>
      </c>
      <c r="L34" s="71">
        <f>L28+L33</f>
        <v>90470319.691599995</v>
      </c>
      <c r="M34" s="72">
        <f>(M28+M33)</f>
        <v>100.00000000000001</v>
      </c>
      <c r="N34" s="66">
        <f>N28+N33</f>
        <v>11743410.630000014</v>
      </c>
      <c r="O34" s="66">
        <f>(L34-J34)/J34*100</f>
        <v>14.916641298353733</v>
      </c>
      <c r="P34" s="125">
        <f>M34-K34</f>
        <v>0</v>
      </c>
    </row>
  </sheetData>
  <mergeCells count="6">
    <mergeCell ref="A7:A9"/>
    <mergeCell ref="C7:I7"/>
    <mergeCell ref="J7:P7"/>
    <mergeCell ref="G8:H8"/>
    <mergeCell ref="N8:O8"/>
    <mergeCell ref="B7:B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5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8.7109375" customWidth="1"/>
    <col min="2" max="2" width="41.28515625" customWidth="1"/>
    <col min="3" max="3" width="10.85546875" customWidth="1"/>
    <col min="4" max="4" width="10.7109375" customWidth="1"/>
    <col min="5" max="5" width="10.85546875" customWidth="1"/>
    <col min="6" max="6" width="10.7109375" customWidth="1"/>
    <col min="7" max="7" width="11.140625" customWidth="1"/>
    <col min="8" max="8" width="10.5703125" customWidth="1"/>
    <col min="9" max="9" width="10.7109375" customWidth="1"/>
    <col min="10" max="10" width="14" customWidth="1"/>
    <col min="11" max="11" width="10.7109375" customWidth="1"/>
    <col min="12" max="12" width="13.42578125" customWidth="1"/>
    <col min="13" max="13" width="10.7109375" customWidth="1"/>
    <col min="14" max="14" width="14.28515625" customWidth="1"/>
    <col min="15" max="15" width="9.7109375" customWidth="1"/>
    <col min="16" max="16" width="10.7109375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E3" s="13" t="s">
        <v>64</v>
      </c>
      <c r="G3" s="21"/>
      <c r="H3" s="21"/>
      <c r="I3" s="22"/>
      <c r="J3" s="21"/>
      <c r="K3" s="21"/>
      <c r="L3" s="21"/>
      <c r="M3" s="21"/>
    </row>
    <row r="4" spans="1:16" x14ac:dyDescent="0.25">
      <c r="D4" s="11"/>
      <c r="E4" s="34"/>
      <c r="F4" s="11"/>
      <c r="G4" s="11"/>
      <c r="H4" s="11"/>
      <c r="I4" s="11"/>
      <c r="J4" s="11"/>
      <c r="K4" s="11"/>
      <c r="L4" s="11"/>
      <c r="M4" s="11"/>
      <c r="N4" s="11"/>
    </row>
    <row r="5" spans="1:16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6" ht="15.75" thickBot="1" x14ac:dyDescent="0.3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x14ac:dyDescent="0.25">
      <c r="A7" s="31"/>
      <c r="B7" s="32"/>
      <c r="C7" s="119" t="s">
        <v>1</v>
      </c>
      <c r="D7" s="119"/>
      <c r="E7" s="119"/>
      <c r="F7" s="119"/>
      <c r="G7" s="119"/>
      <c r="H7" s="119"/>
      <c r="I7" s="119"/>
      <c r="J7" s="119" t="s">
        <v>35</v>
      </c>
      <c r="K7" s="119"/>
      <c r="L7" s="119"/>
      <c r="M7" s="119"/>
      <c r="N7" s="119"/>
      <c r="O7" s="119"/>
      <c r="P7" s="120"/>
    </row>
    <row r="8" spans="1:16" ht="38.25" x14ac:dyDescent="0.25">
      <c r="A8" s="24" t="s">
        <v>0</v>
      </c>
      <c r="B8" s="29" t="s">
        <v>33</v>
      </c>
      <c r="C8" s="94" t="s">
        <v>1</v>
      </c>
      <c r="D8" s="94" t="s">
        <v>55</v>
      </c>
      <c r="E8" s="94" t="s">
        <v>1</v>
      </c>
      <c r="F8" s="94" t="s">
        <v>55</v>
      </c>
      <c r="G8" s="121" t="s">
        <v>31</v>
      </c>
      <c r="H8" s="121"/>
      <c r="I8" s="94" t="s">
        <v>32</v>
      </c>
      <c r="J8" s="94" t="s">
        <v>35</v>
      </c>
      <c r="K8" s="94" t="s">
        <v>55</v>
      </c>
      <c r="L8" s="94" t="s">
        <v>2</v>
      </c>
      <c r="M8" s="94" t="s">
        <v>55</v>
      </c>
      <c r="N8" s="121" t="s">
        <v>36</v>
      </c>
      <c r="O8" s="121"/>
      <c r="P8" s="26" t="s">
        <v>32</v>
      </c>
    </row>
    <row r="9" spans="1:16" ht="33.75" customHeight="1" thickBot="1" x14ac:dyDescent="0.3">
      <c r="A9" s="23"/>
      <c r="B9" s="33"/>
      <c r="C9" s="27" t="s">
        <v>58</v>
      </c>
      <c r="D9" s="27" t="s">
        <v>57</v>
      </c>
      <c r="E9" s="27" t="s">
        <v>61</v>
      </c>
      <c r="F9" s="27" t="s">
        <v>57</v>
      </c>
      <c r="G9" s="27" t="s">
        <v>59</v>
      </c>
      <c r="H9" s="27" t="s">
        <v>60</v>
      </c>
      <c r="I9" s="27" t="s">
        <v>57</v>
      </c>
      <c r="J9" s="27" t="s">
        <v>58</v>
      </c>
      <c r="K9" s="27" t="s">
        <v>57</v>
      </c>
      <c r="L9" s="27" t="s">
        <v>61</v>
      </c>
      <c r="M9" s="27" t="s">
        <v>57</v>
      </c>
      <c r="N9" s="27" t="s">
        <v>62</v>
      </c>
      <c r="O9" s="27" t="s">
        <v>60</v>
      </c>
      <c r="P9" s="25" t="s">
        <v>57</v>
      </c>
    </row>
    <row r="10" spans="1:16" ht="18" customHeight="1" x14ac:dyDescent="0.25">
      <c r="A10" s="109" t="s">
        <v>3</v>
      </c>
      <c r="B10" s="30" t="s">
        <v>40</v>
      </c>
      <c r="C10" s="2">
        <v>3351</v>
      </c>
      <c r="D10" s="95">
        <f t="shared" ref="D10:D27" si="0">C10/C$34*100</f>
        <v>10.503055947343677</v>
      </c>
      <c r="E10" s="2">
        <v>3414</v>
      </c>
      <c r="F10" s="95">
        <f t="shared" ref="F10:F27" si="1">E10/E$34*100</f>
        <v>11.064298677728805</v>
      </c>
      <c r="G10" s="89">
        <f>E10-C10</f>
        <v>63</v>
      </c>
      <c r="H10" s="6">
        <f>IFERROR((E10-C10)/C10*100, "-")</f>
        <v>1.8800358102059087</v>
      </c>
      <c r="I10" s="55">
        <f>F10-D10</f>
        <v>0.5612427303851284</v>
      </c>
      <c r="J10" s="56">
        <v>4715731.7503999984</v>
      </c>
      <c r="K10" s="103">
        <f t="shared" ref="K10:K27" si="2">J10/J$34*100</f>
        <v>7.845987500190013</v>
      </c>
      <c r="L10" s="56">
        <v>5047726.3807000015</v>
      </c>
      <c r="M10" s="103">
        <f t="shared" ref="M10:M27" si="3">L10/L$34*100</f>
        <v>7.6752429884991358</v>
      </c>
      <c r="N10" s="89">
        <f>L10-J10</f>
        <v>331994.6303000031</v>
      </c>
      <c r="O10" s="95">
        <f>IFERROR((L10-J10)/J10*100, "-")</f>
        <v>7.0401508794863616</v>
      </c>
      <c r="P10" s="104">
        <f>M10-K10</f>
        <v>-0.17074451169087723</v>
      </c>
    </row>
    <row r="11" spans="1:16" ht="17.25" customHeight="1" x14ac:dyDescent="0.25">
      <c r="A11" s="110" t="s">
        <v>4</v>
      </c>
      <c r="B11" s="30" t="s">
        <v>41</v>
      </c>
      <c r="C11" s="2">
        <v>4491</v>
      </c>
      <c r="D11" s="95">
        <f t="shared" si="0"/>
        <v>14.076163610719322</v>
      </c>
      <c r="E11" s="2">
        <v>5029</v>
      </c>
      <c r="F11" s="95">
        <f t="shared" si="1"/>
        <v>16.298288825512056</v>
      </c>
      <c r="G11" s="89">
        <f t="shared" ref="G11:G26" si="4">E11-C11</f>
        <v>538</v>
      </c>
      <c r="H11" s="6">
        <f t="shared" ref="H11:H32" si="5">IFERROR((E11-C11)/C11*100, "-")</f>
        <v>11.979514584725006</v>
      </c>
      <c r="I11" s="55">
        <f t="shared" ref="I11:I32" si="6">F11-D11</f>
        <v>2.2221252147927348</v>
      </c>
      <c r="J11" s="56">
        <v>850007.7388000004</v>
      </c>
      <c r="K11" s="103">
        <f t="shared" si="2"/>
        <v>1.4142344065953052</v>
      </c>
      <c r="L11" s="56">
        <v>956412.984200001</v>
      </c>
      <c r="M11" s="103">
        <f t="shared" si="3"/>
        <v>1.4542591054772285</v>
      </c>
      <c r="N11" s="89">
        <f t="shared" ref="N11:N26" si="7">L11-J11</f>
        <v>106405.2454000006</v>
      </c>
      <c r="O11" s="95">
        <f t="shared" ref="O11:O27" si="8">IFERROR((L11-J11)/J11*100, "-")</f>
        <v>12.518150193575689</v>
      </c>
      <c r="P11" s="104">
        <f>M11-K11</f>
        <v>4.0024698881923282E-2</v>
      </c>
    </row>
    <row r="12" spans="1:16" ht="15.75" customHeight="1" x14ac:dyDescent="0.25">
      <c r="A12" s="110" t="s">
        <v>5</v>
      </c>
      <c r="B12" s="30" t="s">
        <v>42</v>
      </c>
      <c r="C12" s="2">
        <v>5792</v>
      </c>
      <c r="D12" s="95">
        <f t="shared" si="0"/>
        <v>18.153894373922583</v>
      </c>
      <c r="E12" s="2">
        <v>6345</v>
      </c>
      <c r="F12" s="95">
        <f t="shared" si="1"/>
        <v>20.563261602281564</v>
      </c>
      <c r="G12" s="89">
        <f t="shared" si="4"/>
        <v>553</v>
      </c>
      <c r="H12" s="6">
        <f t="shared" si="5"/>
        <v>9.5476519337016583</v>
      </c>
      <c r="I12" s="55">
        <f t="shared" si="6"/>
        <v>2.4093672283589811</v>
      </c>
      <c r="J12" s="56">
        <v>10704041.458699999</v>
      </c>
      <c r="K12" s="103">
        <f t="shared" si="2"/>
        <v>17.809277527152005</v>
      </c>
      <c r="L12" s="56">
        <v>11462602.596399998</v>
      </c>
      <c r="M12" s="103">
        <f t="shared" si="3"/>
        <v>17.429284706151314</v>
      </c>
      <c r="N12" s="89">
        <f t="shared" si="7"/>
        <v>758561.13769999892</v>
      </c>
      <c r="O12" s="95">
        <f t="shared" si="8"/>
        <v>7.0866797426635317</v>
      </c>
      <c r="P12" s="104">
        <f t="shared" ref="P12:P27" si="9">M12-K12</f>
        <v>-0.37999282100069109</v>
      </c>
    </row>
    <row r="13" spans="1:16" ht="15.75" customHeight="1" x14ac:dyDescent="0.25">
      <c r="A13" s="110" t="s">
        <v>6</v>
      </c>
      <c r="B13" s="30" t="s">
        <v>43</v>
      </c>
      <c r="C13" s="2">
        <v>0</v>
      </c>
      <c r="D13" s="95">
        <f t="shared" si="0"/>
        <v>0</v>
      </c>
      <c r="E13" s="2">
        <v>0</v>
      </c>
      <c r="F13" s="95">
        <f t="shared" si="1"/>
        <v>0</v>
      </c>
      <c r="G13" s="89">
        <f t="shared" si="4"/>
        <v>0</v>
      </c>
      <c r="H13" s="6" t="str">
        <f t="shared" si="5"/>
        <v>-</v>
      </c>
      <c r="I13" s="55">
        <f t="shared" si="6"/>
        <v>0</v>
      </c>
      <c r="J13" s="56">
        <v>0</v>
      </c>
      <c r="K13" s="103">
        <f t="shared" si="2"/>
        <v>0</v>
      </c>
      <c r="L13" s="56">
        <v>0</v>
      </c>
      <c r="M13" s="103">
        <f t="shared" si="3"/>
        <v>0</v>
      </c>
      <c r="N13" s="89">
        <f t="shared" si="7"/>
        <v>0</v>
      </c>
      <c r="O13" s="95" t="str">
        <f t="shared" si="8"/>
        <v>-</v>
      </c>
      <c r="P13" s="104">
        <f t="shared" si="9"/>
        <v>0</v>
      </c>
    </row>
    <row r="14" spans="1:16" ht="15.75" customHeight="1" x14ac:dyDescent="0.25">
      <c r="A14" s="110" t="s">
        <v>7</v>
      </c>
      <c r="B14" s="30" t="s">
        <v>45</v>
      </c>
      <c r="C14" s="2">
        <v>0</v>
      </c>
      <c r="D14" s="95">
        <f t="shared" si="0"/>
        <v>0</v>
      </c>
      <c r="E14" s="2">
        <v>0</v>
      </c>
      <c r="F14" s="95">
        <f t="shared" si="1"/>
        <v>0</v>
      </c>
      <c r="G14" s="89">
        <f t="shared" si="4"/>
        <v>0</v>
      </c>
      <c r="H14" s="6" t="str">
        <f t="shared" si="5"/>
        <v>-</v>
      </c>
      <c r="I14" s="55">
        <f t="shared" si="6"/>
        <v>0</v>
      </c>
      <c r="J14" s="56">
        <v>0</v>
      </c>
      <c r="K14" s="103">
        <f t="shared" si="2"/>
        <v>0</v>
      </c>
      <c r="L14" s="56">
        <v>0</v>
      </c>
      <c r="M14" s="103">
        <f t="shared" si="3"/>
        <v>0</v>
      </c>
      <c r="N14" s="89">
        <f t="shared" si="7"/>
        <v>0</v>
      </c>
      <c r="O14" s="95" t="str">
        <f t="shared" si="8"/>
        <v>-</v>
      </c>
      <c r="P14" s="104">
        <f t="shared" si="9"/>
        <v>0</v>
      </c>
    </row>
    <row r="15" spans="1:16" ht="15.75" customHeight="1" x14ac:dyDescent="0.25">
      <c r="A15" s="110" t="s">
        <v>8</v>
      </c>
      <c r="B15" s="30" t="s">
        <v>46</v>
      </c>
      <c r="C15" s="2">
        <v>0</v>
      </c>
      <c r="D15" s="95">
        <f t="shared" si="0"/>
        <v>0</v>
      </c>
      <c r="E15" s="2">
        <v>0</v>
      </c>
      <c r="F15" s="95">
        <f t="shared" si="1"/>
        <v>0</v>
      </c>
      <c r="G15" s="89">
        <f t="shared" si="4"/>
        <v>0</v>
      </c>
      <c r="H15" s="6" t="str">
        <f t="shared" si="5"/>
        <v>-</v>
      </c>
      <c r="I15" s="55">
        <f t="shared" si="6"/>
        <v>0</v>
      </c>
      <c r="J15" s="56">
        <v>200</v>
      </c>
      <c r="K15" s="103">
        <f t="shared" si="2"/>
        <v>3.3275800726046388E-4</v>
      </c>
      <c r="L15" s="56">
        <v>4226.6000999999997</v>
      </c>
      <c r="M15" s="103">
        <f t="shared" si="3"/>
        <v>6.4266920066725266E-3</v>
      </c>
      <c r="N15" s="89">
        <f t="shared" si="7"/>
        <v>4026.6000999999997</v>
      </c>
      <c r="O15" s="95">
        <f t="shared" si="8"/>
        <v>2013.3000499999998</v>
      </c>
      <c r="P15" s="104">
        <f t="shared" si="9"/>
        <v>6.0939339994120628E-3</v>
      </c>
    </row>
    <row r="16" spans="1:16" x14ac:dyDescent="0.25">
      <c r="A16" s="110" t="s">
        <v>9</v>
      </c>
      <c r="B16" s="30" t="s">
        <v>71</v>
      </c>
      <c r="C16" s="2">
        <v>25</v>
      </c>
      <c r="D16" s="95">
        <f t="shared" si="0"/>
        <v>7.8357624196834355E-2</v>
      </c>
      <c r="E16" s="2">
        <v>23</v>
      </c>
      <c r="F16" s="95">
        <f t="shared" si="1"/>
        <v>7.4539797770287797E-2</v>
      </c>
      <c r="G16" s="89">
        <f t="shared" si="4"/>
        <v>-2</v>
      </c>
      <c r="H16" s="6">
        <f t="shared" si="5"/>
        <v>-8</v>
      </c>
      <c r="I16" s="55">
        <f t="shared" si="6"/>
        <v>-3.8178264265465583E-3</v>
      </c>
      <c r="J16" s="56">
        <v>68137.260200000004</v>
      </c>
      <c r="K16" s="103">
        <f t="shared" si="2"/>
        <v>0.1133660946216986</v>
      </c>
      <c r="L16" s="56">
        <v>101137.27989999999</v>
      </c>
      <c r="M16" s="103">
        <f t="shared" si="3"/>
        <v>0.15378274095766287</v>
      </c>
      <c r="N16" s="89">
        <f t="shared" si="7"/>
        <v>33000.01969999999</v>
      </c>
      <c r="O16" s="95">
        <f t="shared" si="8"/>
        <v>48.431679822664762</v>
      </c>
      <c r="P16" s="104">
        <f t="shared" si="9"/>
        <v>4.0416646335964271E-2</v>
      </c>
    </row>
    <row r="17" spans="1:16" x14ac:dyDescent="0.25">
      <c r="A17" s="110" t="s">
        <v>10</v>
      </c>
      <c r="B17" s="30" t="s">
        <v>47</v>
      </c>
      <c r="C17" s="2">
        <v>482</v>
      </c>
      <c r="D17" s="95">
        <f t="shared" si="0"/>
        <v>1.5107349945149662</v>
      </c>
      <c r="E17" s="2">
        <v>530</v>
      </c>
      <c r="F17" s="95">
        <f t="shared" si="1"/>
        <v>1.7176562094892402</v>
      </c>
      <c r="G17" s="89">
        <f t="shared" si="4"/>
        <v>48</v>
      </c>
      <c r="H17" s="6">
        <f t="shared" si="5"/>
        <v>9.9585062240663902</v>
      </c>
      <c r="I17" s="55">
        <f t="shared" si="6"/>
        <v>0.20692121497427407</v>
      </c>
      <c r="J17" s="56">
        <v>1867355.7593</v>
      </c>
      <c r="K17" s="103">
        <f t="shared" si="2"/>
        <v>3.1068879065550923</v>
      </c>
      <c r="L17" s="56">
        <v>1615376.0802000002</v>
      </c>
      <c r="M17" s="103">
        <f t="shared" si="3"/>
        <v>2.4562353420640242</v>
      </c>
      <c r="N17" s="89">
        <f t="shared" si="7"/>
        <v>-251979.67909999983</v>
      </c>
      <c r="O17" s="95">
        <f t="shared" si="8"/>
        <v>-13.493930004770881</v>
      </c>
      <c r="P17" s="104">
        <f t="shared" si="9"/>
        <v>-0.65065256449106812</v>
      </c>
    </row>
    <row r="18" spans="1:16" ht="18" customHeight="1" x14ac:dyDescent="0.25">
      <c r="A18" s="110" t="s">
        <v>11</v>
      </c>
      <c r="B18" s="30" t="s">
        <v>48</v>
      </c>
      <c r="C18" s="2">
        <v>700</v>
      </c>
      <c r="D18" s="95">
        <f t="shared" si="0"/>
        <v>2.194013477511362</v>
      </c>
      <c r="E18" s="2">
        <v>747</v>
      </c>
      <c r="F18" s="95">
        <f t="shared" si="1"/>
        <v>2.4209229971480428</v>
      </c>
      <c r="G18" s="89">
        <f t="shared" si="4"/>
        <v>47</v>
      </c>
      <c r="H18" s="6">
        <f t="shared" si="5"/>
        <v>6.7142857142857144</v>
      </c>
      <c r="I18" s="55">
        <f t="shared" si="6"/>
        <v>0.22690951963668082</v>
      </c>
      <c r="J18" s="56">
        <v>2634820.0592</v>
      </c>
      <c r="K18" s="103">
        <f t="shared" si="2"/>
        <v>4.3837873619464469</v>
      </c>
      <c r="L18" s="56">
        <v>2107649.0196999996</v>
      </c>
      <c r="M18" s="103">
        <f t="shared" si="3"/>
        <v>3.2047534158192956</v>
      </c>
      <c r="N18" s="89">
        <f t="shared" si="7"/>
        <v>-527171.03950000042</v>
      </c>
      <c r="O18" s="95">
        <f t="shared" si="8"/>
        <v>-20.00785737376173</v>
      </c>
      <c r="P18" s="104">
        <f t="shared" si="9"/>
        <v>-1.1790339461271513</v>
      </c>
    </row>
    <row r="19" spans="1:16" ht="32.25" customHeight="1" x14ac:dyDescent="0.25">
      <c r="A19" s="110" t="s">
        <v>12</v>
      </c>
      <c r="B19" s="30" t="s">
        <v>50</v>
      </c>
      <c r="C19" s="2">
        <v>10483</v>
      </c>
      <c r="D19" s="95">
        <f t="shared" si="0"/>
        <v>32.856918978216584</v>
      </c>
      <c r="E19" s="2">
        <v>10865</v>
      </c>
      <c r="F19" s="95">
        <f t="shared" si="1"/>
        <v>35.211952294529425</v>
      </c>
      <c r="G19" s="89">
        <f t="shared" si="4"/>
        <v>382</v>
      </c>
      <c r="H19" s="6">
        <f t="shared" si="5"/>
        <v>3.6439950395879044</v>
      </c>
      <c r="I19" s="55">
        <f t="shared" si="6"/>
        <v>2.3550333163128414</v>
      </c>
      <c r="J19" s="56">
        <v>23049929.621599991</v>
      </c>
      <c r="K19" s="103">
        <f t="shared" si="2"/>
        <v>38.350243241887753</v>
      </c>
      <c r="L19" s="56">
        <v>26613661.956099994</v>
      </c>
      <c r="M19" s="103">
        <f t="shared" si="3"/>
        <v>40.466995815750956</v>
      </c>
      <c r="N19" s="89">
        <f t="shared" si="7"/>
        <v>3563732.3345000036</v>
      </c>
      <c r="O19" s="95">
        <f t="shared" si="8"/>
        <v>15.460925013673124</v>
      </c>
      <c r="P19" s="104">
        <f t="shared" si="9"/>
        <v>2.1167525738632023</v>
      </c>
    </row>
    <row r="20" spans="1:16" ht="30" customHeight="1" x14ac:dyDescent="0.25">
      <c r="A20" s="110" t="s">
        <v>13</v>
      </c>
      <c r="B20" s="30" t="s">
        <v>51</v>
      </c>
      <c r="C20" s="2">
        <v>0</v>
      </c>
      <c r="D20" s="95">
        <f t="shared" si="0"/>
        <v>0</v>
      </c>
      <c r="E20" s="2">
        <v>0</v>
      </c>
      <c r="F20" s="95">
        <f t="shared" si="1"/>
        <v>0</v>
      </c>
      <c r="G20" s="89">
        <f t="shared" si="4"/>
        <v>0</v>
      </c>
      <c r="H20" s="6" t="str">
        <f t="shared" si="5"/>
        <v>-</v>
      </c>
      <c r="I20" s="55">
        <f t="shared" si="6"/>
        <v>0</v>
      </c>
      <c r="J20" s="56">
        <v>0</v>
      </c>
      <c r="K20" s="103">
        <f t="shared" si="2"/>
        <v>0</v>
      </c>
      <c r="L20" s="56">
        <v>0</v>
      </c>
      <c r="M20" s="103">
        <f t="shared" si="3"/>
        <v>0</v>
      </c>
      <c r="N20" s="89">
        <f t="shared" si="7"/>
        <v>0</v>
      </c>
      <c r="O20" s="95" t="str">
        <f t="shared" si="8"/>
        <v>-</v>
      </c>
      <c r="P20" s="104">
        <f t="shared" si="9"/>
        <v>0</v>
      </c>
    </row>
    <row r="21" spans="1:16" x14ac:dyDescent="0.25">
      <c r="A21" s="110" t="s">
        <v>14</v>
      </c>
      <c r="B21" s="30" t="s">
        <v>52</v>
      </c>
      <c r="C21" s="2">
        <v>0</v>
      </c>
      <c r="D21" s="95">
        <f t="shared" si="0"/>
        <v>0</v>
      </c>
      <c r="E21" s="2">
        <v>0</v>
      </c>
      <c r="F21" s="95">
        <f t="shared" si="1"/>
        <v>0</v>
      </c>
      <c r="G21" s="89">
        <f t="shared" si="4"/>
        <v>0</v>
      </c>
      <c r="H21" s="6" t="str">
        <f t="shared" si="5"/>
        <v>-</v>
      </c>
      <c r="I21" s="55">
        <f t="shared" si="6"/>
        <v>0</v>
      </c>
      <c r="J21" s="56">
        <v>0</v>
      </c>
      <c r="K21" s="103">
        <f t="shared" si="2"/>
        <v>0</v>
      </c>
      <c r="L21" s="56">
        <v>0</v>
      </c>
      <c r="M21" s="103">
        <f t="shared" si="3"/>
        <v>0</v>
      </c>
      <c r="N21" s="89">
        <f t="shared" si="7"/>
        <v>0</v>
      </c>
      <c r="O21" s="95" t="str">
        <f t="shared" si="8"/>
        <v>-</v>
      </c>
      <c r="P21" s="104">
        <f t="shared" si="9"/>
        <v>0</v>
      </c>
    </row>
    <row r="22" spans="1:16" ht="20.25" customHeight="1" x14ac:dyDescent="0.25">
      <c r="A22" s="110" t="s">
        <v>15</v>
      </c>
      <c r="B22" s="30" t="s">
        <v>53</v>
      </c>
      <c r="C22" s="2">
        <v>133</v>
      </c>
      <c r="D22" s="95">
        <f t="shared" si="0"/>
        <v>0.41686256072715877</v>
      </c>
      <c r="E22" s="2">
        <v>114</v>
      </c>
      <c r="F22" s="95">
        <f t="shared" si="1"/>
        <v>0.36945812807881773</v>
      </c>
      <c r="G22" s="89">
        <f t="shared" si="4"/>
        <v>-19</v>
      </c>
      <c r="H22" s="6">
        <f t="shared" si="5"/>
        <v>-14.285714285714285</v>
      </c>
      <c r="I22" s="55">
        <f t="shared" si="6"/>
        <v>-4.7404432648341044E-2</v>
      </c>
      <c r="J22" s="56">
        <v>356094.83999999991</v>
      </c>
      <c r="K22" s="103">
        <f t="shared" si="2"/>
        <v>0.59246704677066853</v>
      </c>
      <c r="L22" s="56">
        <v>457300.0294</v>
      </c>
      <c r="M22" s="103">
        <f t="shared" si="3"/>
        <v>0.69534055128520245</v>
      </c>
      <c r="N22" s="89">
        <f t="shared" si="7"/>
        <v>101205.18940000009</v>
      </c>
      <c r="O22" s="95">
        <f t="shared" si="8"/>
        <v>28.420852545911679</v>
      </c>
      <c r="P22" s="104">
        <f t="shared" si="9"/>
        <v>0.10287350451453392</v>
      </c>
    </row>
    <row r="23" spans="1:16" ht="17.25" customHeight="1" x14ac:dyDescent="0.25">
      <c r="A23" s="110" t="s">
        <v>16</v>
      </c>
      <c r="B23" s="30" t="s">
        <v>49</v>
      </c>
      <c r="C23" s="2">
        <v>91</v>
      </c>
      <c r="D23" s="95">
        <f t="shared" si="0"/>
        <v>0.28522175207647704</v>
      </c>
      <c r="E23" s="2">
        <v>145</v>
      </c>
      <c r="F23" s="95">
        <f t="shared" si="1"/>
        <v>0.46992481203007519</v>
      </c>
      <c r="G23" s="89">
        <f t="shared" si="4"/>
        <v>54</v>
      </c>
      <c r="H23" s="6">
        <f t="shared" si="5"/>
        <v>59.340659340659343</v>
      </c>
      <c r="I23" s="55">
        <f t="shared" si="6"/>
        <v>0.18470305995359815</v>
      </c>
      <c r="J23" s="56">
        <v>191170.31999999995</v>
      </c>
      <c r="K23" s="103">
        <f t="shared" si="2"/>
        <v>0.31806727365272591</v>
      </c>
      <c r="L23" s="56">
        <v>326830.50999999949</v>
      </c>
      <c r="M23" s="103">
        <f t="shared" si="3"/>
        <v>0.49695712309137124</v>
      </c>
      <c r="N23" s="89">
        <f t="shared" si="7"/>
        <v>135660.18999999954</v>
      </c>
      <c r="O23" s="95">
        <f t="shared" si="8"/>
        <v>70.962997812630945</v>
      </c>
      <c r="P23" s="104">
        <f t="shared" si="9"/>
        <v>0.17888984943864533</v>
      </c>
    </row>
    <row r="24" spans="1:16" ht="18" customHeight="1" x14ac:dyDescent="0.25">
      <c r="A24" s="110" t="s">
        <v>17</v>
      </c>
      <c r="B24" s="30" t="s">
        <v>72</v>
      </c>
      <c r="C24" s="2">
        <v>10</v>
      </c>
      <c r="D24" s="95">
        <f t="shared" si="0"/>
        <v>3.1343049678733741E-2</v>
      </c>
      <c r="E24" s="2">
        <v>12</v>
      </c>
      <c r="F24" s="95">
        <f t="shared" si="1"/>
        <v>3.8890329271454499E-2</v>
      </c>
      <c r="G24" s="89">
        <f t="shared" si="4"/>
        <v>2</v>
      </c>
      <c r="H24" s="6">
        <f t="shared" si="5"/>
        <v>20</v>
      </c>
      <c r="I24" s="55">
        <f t="shared" si="6"/>
        <v>7.5472795927207584E-3</v>
      </c>
      <c r="J24" s="56">
        <v>78396.804000000004</v>
      </c>
      <c r="K24" s="103">
        <f t="shared" si="2"/>
        <v>0.1304358213731458</v>
      </c>
      <c r="L24" s="56">
        <v>53811.756500000003</v>
      </c>
      <c r="M24" s="103">
        <f t="shared" si="3"/>
        <v>8.1822641646073502E-2</v>
      </c>
      <c r="N24" s="89">
        <f t="shared" si="7"/>
        <v>-24585.047500000001</v>
      </c>
      <c r="O24" s="95">
        <f t="shared" si="8"/>
        <v>-31.359757344189692</v>
      </c>
      <c r="P24" s="104">
        <f t="shared" si="9"/>
        <v>-4.8613179727072298E-2</v>
      </c>
    </row>
    <row r="25" spans="1:16" x14ac:dyDescent="0.25">
      <c r="A25" s="110" t="s">
        <v>18</v>
      </c>
      <c r="B25" s="30" t="s">
        <v>73</v>
      </c>
      <c r="C25" s="2">
        <v>45</v>
      </c>
      <c r="D25" s="95">
        <f t="shared" si="0"/>
        <v>0.14104372355430184</v>
      </c>
      <c r="E25" s="2">
        <v>56</v>
      </c>
      <c r="F25" s="95">
        <f t="shared" si="1"/>
        <v>0.18148820326678766</v>
      </c>
      <c r="G25" s="89">
        <f t="shared" si="4"/>
        <v>11</v>
      </c>
      <c r="H25" s="6">
        <f t="shared" si="5"/>
        <v>24.444444444444443</v>
      </c>
      <c r="I25" s="55">
        <f t="shared" si="6"/>
        <v>4.0444479712485826E-2</v>
      </c>
      <c r="J25" s="56">
        <v>32948.82</v>
      </c>
      <c r="K25" s="103">
        <f t="shared" si="2"/>
        <v>5.4819918423918583E-2</v>
      </c>
      <c r="L25" s="56">
        <v>33247.65</v>
      </c>
      <c r="M25" s="103">
        <f t="shared" si="3"/>
        <v>5.0554204665742057E-2</v>
      </c>
      <c r="N25" s="89">
        <f t="shared" si="7"/>
        <v>298.83000000000175</v>
      </c>
      <c r="O25" s="95">
        <f t="shared" si="8"/>
        <v>0.90695205473216267</v>
      </c>
      <c r="P25" s="104">
        <f t="shared" si="9"/>
        <v>-4.2657137581765259E-3</v>
      </c>
    </row>
    <row r="26" spans="1:16" ht="20.25" customHeight="1" x14ac:dyDescent="0.25">
      <c r="A26" s="110" t="s">
        <v>19</v>
      </c>
      <c r="B26" s="30" t="s">
        <v>54</v>
      </c>
      <c r="C26" s="2">
        <v>0</v>
      </c>
      <c r="D26" s="95">
        <f t="shared" si="0"/>
        <v>0</v>
      </c>
      <c r="E26" s="2">
        <v>0</v>
      </c>
      <c r="F26" s="95">
        <f t="shared" si="1"/>
        <v>0</v>
      </c>
      <c r="G26" s="89">
        <f t="shared" si="4"/>
        <v>0</v>
      </c>
      <c r="H26" s="6" t="str">
        <f t="shared" si="5"/>
        <v>-</v>
      </c>
      <c r="I26" s="55">
        <f t="shared" si="6"/>
        <v>0</v>
      </c>
      <c r="J26" s="56">
        <v>0</v>
      </c>
      <c r="K26" s="103">
        <f t="shared" si="2"/>
        <v>0</v>
      </c>
      <c r="L26" s="56">
        <v>0</v>
      </c>
      <c r="M26" s="103">
        <f t="shared" si="3"/>
        <v>0</v>
      </c>
      <c r="N26" s="89">
        <f t="shared" si="7"/>
        <v>0</v>
      </c>
      <c r="O26" s="95" t="str">
        <f t="shared" si="8"/>
        <v>-</v>
      </c>
      <c r="P26" s="104">
        <f t="shared" si="9"/>
        <v>0</v>
      </c>
    </row>
    <row r="27" spans="1:16" x14ac:dyDescent="0.25">
      <c r="A27" s="110" t="s">
        <v>20</v>
      </c>
      <c r="B27" s="30" t="s">
        <v>44</v>
      </c>
      <c r="C27" s="2">
        <v>2</v>
      </c>
      <c r="D27" s="95">
        <f t="shared" si="0"/>
        <v>6.2686099357467488E-3</v>
      </c>
      <c r="E27" s="2">
        <v>70</v>
      </c>
      <c r="F27" s="95">
        <f t="shared" si="1"/>
        <v>0.22686025408348459</v>
      </c>
      <c r="G27" s="89">
        <f>E27-C27</f>
        <v>68</v>
      </c>
      <c r="H27" s="6">
        <f t="shared" si="5"/>
        <v>3400</v>
      </c>
      <c r="I27" s="55">
        <f t="shared" si="6"/>
        <v>0.22059164414773785</v>
      </c>
      <c r="J27" s="56">
        <v>3187.37</v>
      </c>
      <c r="K27" s="103">
        <f t="shared" si="2"/>
        <v>5.3031144480089236E-3</v>
      </c>
      <c r="L27" s="56">
        <v>25183.11</v>
      </c>
      <c r="M27" s="103">
        <f t="shared" si="3"/>
        <v>3.8291791963037849E-2</v>
      </c>
      <c r="N27" s="89">
        <f>L27-J27</f>
        <v>21995.74</v>
      </c>
      <c r="O27" s="95">
        <f t="shared" si="8"/>
        <v>690.09057624310958</v>
      </c>
      <c r="P27" s="104">
        <f t="shared" si="9"/>
        <v>3.2988677515028923E-2</v>
      </c>
    </row>
    <row r="28" spans="1:16" x14ac:dyDescent="0.25">
      <c r="A28" s="111" t="s">
        <v>34</v>
      </c>
      <c r="B28" s="17" t="s">
        <v>24</v>
      </c>
      <c r="C28" s="18">
        <f>SUM(C10:C27)</f>
        <v>25605</v>
      </c>
      <c r="D28" s="19">
        <f>SUM(D10:D27)</f>
        <v>80.253878702397756</v>
      </c>
      <c r="E28" s="18">
        <f>SUM(E10:E27)</f>
        <v>27350</v>
      </c>
      <c r="F28" s="19">
        <f>SUM(F10:F27)</f>
        <v>88.637542131190031</v>
      </c>
      <c r="G28" s="19">
        <f>E28-C28</f>
        <v>1745</v>
      </c>
      <c r="H28" s="19">
        <f>(E28-C28)/C28*100</f>
        <v>6.8150751806287841</v>
      </c>
      <c r="I28" s="88">
        <f>F28-D28</f>
        <v>8.3836634287922749</v>
      </c>
      <c r="J28" s="18">
        <f>SUM(J10:J27)</f>
        <v>44552021.80219999</v>
      </c>
      <c r="K28" s="105">
        <f>SUM(K10:K27)</f>
        <v>74.125209971624045</v>
      </c>
      <c r="L28" s="18">
        <f>SUM(L10:L27)</f>
        <v>48805165.953199983</v>
      </c>
      <c r="M28" s="105">
        <f>SUM(M10:M27)</f>
        <v>74.209947119377716</v>
      </c>
      <c r="N28" s="105">
        <f>L28-J28</f>
        <v>4253144.1509999931</v>
      </c>
      <c r="O28" s="105">
        <f>(L28-J28)/J28*100</f>
        <v>9.5464672060965174</v>
      </c>
      <c r="P28" s="106">
        <f>M28-K28</f>
        <v>8.4737147753671138E-2</v>
      </c>
    </row>
    <row r="29" spans="1:16" ht="19.5" customHeight="1" x14ac:dyDescent="0.25">
      <c r="A29" s="112" t="s">
        <v>29</v>
      </c>
      <c r="B29" s="14" t="s">
        <v>25</v>
      </c>
      <c r="C29" s="2">
        <v>2621</v>
      </c>
      <c r="D29" s="95">
        <f>C29/C$34*100</f>
        <v>8.215013320796114</v>
      </c>
      <c r="E29" s="2">
        <v>2765</v>
      </c>
      <c r="F29" s="95">
        <f>E29/E$34*100</f>
        <v>8.9609800362976397</v>
      </c>
      <c r="G29" s="89">
        <f>E29-C29</f>
        <v>144</v>
      </c>
      <c r="H29" s="6">
        <f t="shared" si="5"/>
        <v>5.4940862266310573</v>
      </c>
      <c r="I29" s="55">
        <f t="shared" si="6"/>
        <v>0.74596671550152571</v>
      </c>
      <c r="J29" s="56">
        <v>15058453.479999999</v>
      </c>
      <c r="K29" s="103">
        <f>J29/J$34*100</f>
        <v>25.054104862145987</v>
      </c>
      <c r="L29" s="56">
        <v>16276643.310000004</v>
      </c>
      <c r="M29" s="103">
        <f>L29/L$34*100</f>
        <v>24.74920053492567</v>
      </c>
      <c r="N29" s="89">
        <f>L29-J29</f>
        <v>1218189.8300000057</v>
      </c>
      <c r="O29" s="95">
        <f t="shared" ref="O29:O32" si="10">IFERROR((L29-J29)/J29*100, "-")</f>
        <v>8.0897406338436681</v>
      </c>
      <c r="P29" s="91">
        <f>M29-K29</f>
        <v>-0.30490432722031713</v>
      </c>
    </row>
    <row r="30" spans="1:16" x14ac:dyDescent="0.25">
      <c r="A30" s="112" t="s">
        <v>26</v>
      </c>
      <c r="B30" s="15" t="s">
        <v>27</v>
      </c>
      <c r="C30" s="2">
        <v>520</v>
      </c>
      <c r="D30" s="95">
        <f>C30/C$34*100</f>
        <v>1.6298385832941544</v>
      </c>
      <c r="E30" s="2">
        <v>23</v>
      </c>
      <c r="F30" s="95">
        <f>E30/E$34*100</f>
        <v>7.4539797770287797E-2</v>
      </c>
      <c r="G30" s="89">
        <f t="shared" ref="G30:G32" si="11">E30-C30</f>
        <v>-497</v>
      </c>
      <c r="H30" s="6">
        <f t="shared" si="5"/>
        <v>-95.57692307692308</v>
      </c>
      <c r="I30" s="55">
        <f t="shared" si="6"/>
        <v>-1.5552987855238667</v>
      </c>
      <c r="J30" s="56">
        <v>55131.37</v>
      </c>
      <c r="K30" s="103">
        <f>J30/J$34*100</f>
        <v>9.172702409369661E-2</v>
      </c>
      <c r="L30" s="56">
        <v>83355.119999999981</v>
      </c>
      <c r="M30" s="103">
        <f>L30/L$34*100</f>
        <v>0.12674435024482897</v>
      </c>
      <c r="N30" s="89">
        <f t="shared" ref="N30:N32" si="12">L30-J30</f>
        <v>28223.749999999978</v>
      </c>
      <c r="O30" s="95">
        <f t="shared" si="10"/>
        <v>51.193630776815411</v>
      </c>
      <c r="P30" s="91">
        <f t="shared" ref="P30:P32" si="13">M30-K30</f>
        <v>3.5017326151132358E-2</v>
      </c>
    </row>
    <row r="31" spans="1:16" x14ac:dyDescent="0.25">
      <c r="A31" s="112" t="s">
        <v>28</v>
      </c>
      <c r="B31" s="35" t="s">
        <v>30</v>
      </c>
      <c r="C31" s="2">
        <v>6</v>
      </c>
      <c r="D31" s="95">
        <f>C31/C$34*100</f>
        <v>1.8805829807240243E-2</v>
      </c>
      <c r="E31" s="2">
        <v>718</v>
      </c>
      <c r="F31" s="95">
        <f>E31/E$34*100</f>
        <v>2.3269380347420277</v>
      </c>
      <c r="G31" s="89">
        <f t="shared" si="11"/>
        <v>712</v>
      </c>
      <c r="H31" s="6">
        <f t="shared" si="5"/>
        <v>11866.666666666668</v>
      </c>
      <c r="I31" s="55">
        <f t="shared" si="6"/>
        <v>2.3081322049347874</v>
      </c>
      <c r="J31" s="56">
        <v>438131.09</v>
      </c>
      <c r="K31" s="103">
        <f>J31/J$34*100</f>
        <v>0.72895814213627486</v>
      </c>
      <c r="L31" s="56">
        <v>601175.36999999988</v>
      </c>
      <c r="M31" s="103">
        <f>L31/L$34*100</f>
        <v>0.91410799545180499</v>
      </c>
      <c r="N31" s="89">
        <f t="shared" si="12"/>
        <v>163044.27999999985</v>
      </c>
      <c r="O31" s="95">
        <f t="shared" si="10"/>
        <v>37.213583724451013</v>
      </c>
      <c r="P31" s="91">
        <f t="shared" si="13"/>
        <v>0.18514985331553013</v>
      </c>
    </row>
    <row r="32" spans="1:16" x14ac:dyDescent="0.25">
      <c r="A32" s="110" t="s">
        <v>23</v>
      </c>
      <c r="B32" s="35" t="s">
        <v>39</v>
      </c>
      <c r="C32" s="2">
        <v>3153</v>
      </c>
      <c r="D32" s="95">
        <f>C32/C$34*100</f>
        <v>9.8824635637047482</v>
      </c>
      <c r="E32" s="2">
        <v>0</v>
      </c>
      <c r="F32" s="95">
        <f>E32/E$34*100</f>
        <v>0</v>
      </c>
      <c r="G32" s="89">
        <f t="shared" si="11"/>
        <v>-3153</v>
      </c>
      <c r="H32" s="6">
        <f t="shared" si="5"/>
        <v>-100</v>
      </c>
      <c r="I32" s="55">
        <f t="shared" si="6"/>
        <v>-9.8824635637047482</v>
      </c>
      <c r="J32" s="56">
        <v>0</v>
      </c>
      <c r="K32" s="103">
        <f>J32/J$34*100</f>
        <v>0</v>
      </c>
      <c r="L32" s="56">
        <v>0</v>
      </c>
      <c r="M32" s="103">
        <f>L32/L$34*100</f>
        <v>0</v>
      </c>
      <c r="N32" s="89">
        <f t="shared" si="12"/>
        <v>0</v>
      </c>
      <c r="O32" s="95" t="str">
        <f t="shared" si="10"/>
        <v>-</v>
      </c>
      <c r="P32" s="91">
        <f t="shared" si="13"/>
        <v>0</v>
      </c>
    </row>
    <row r="33" spans="1:16" x14ac:dyDescent="0.25">
      <c r="A33" s="111" t="s">
        <v>21</v>
      </c>
      <c r="B33" s="20" t="s">
        <v>22</v>
      </c>
      <c r="C33" s="8">
        <f>SUM(C29:C32)</f>
        <v>6300</v>
      </c>
      <c r="D33" s="97">
        <f>SUM(D29:D32)</f>
        <v>19.746121297602258</v>
      </c>
      <c r="E33" s="8">
        <f>SUM(E29:E32)</f>
        <v>3506</v>
      </c>
      <c r="F33" s="97">
        <f>SUM(F29:F32)</f>
        <v>11.362457868809956</v>
      </c>
      <c r="G33" s="63">
        <f>E33-C33</f>
        <v>-2794</v>
      </c>
      <c r="H33" s="63">
        <f>(E33-C33)/C33*100</f>
        <v>-44.349206349206348</v>
      </c>
      <c r="I33" s="58">
        <f>F33-D33</f>
        <v>-8.3836634287923015</v>
      </c>
      <c r="J33" s="8">
        <f>SUM(J29:J32)</f>
        <v>15551715.939999998</v>
      </c>
      <c r="K33" s="105">
        <f>SUM(K29:K32)</f>
        <v>25.874790028375958</v>
      </c>
      <c r="L33" s="8">
        <f>SUM(L29:L32)</f>
        <v>16961173.800000004</v>
      </c>
      <c r="M33" s="97">
        <f>SUM(M29:M32)</f>
        <v>25.790052880622302</v>
      </c>
      <c r="N33" s="97">
        <f>L33-J33</f>
        <v>1409457.8600000069</v>
      </c>
      <c r="O33" s="97">
        <f>(L33-J33)/J33*100</f>
        <v>9.0630375801476166</v>
      </c>
      <c r="P33" s="92">
        <f>M33-K33</f>
        <v>-8.4737147753656927E-2</v>
      </c>
    </row>
    <row r="34" spans="1:16" x14ac:dyDescent="0.25">
      <c r="A34" s="36" t="s">
        <v>37</v>
      </c>
      <c r="B34" s="37" t="s">
        <v>38</v>
      </c>
      <c r="C34" s="99">
        <f>C28+C33</f>
        <v>31905</v>
      </c>
      <c r="D34" s="100">
        <f>D28+D33</f>
        <v>100.00000000000001</v>
      </c>
      <c r="E34" s="99">
        <f>E28+E33</f>
        <v>30856</v>
      </c>
      <c r="F34" s="100">
        <f>F28+F33</f>
        <v>99.999999999999986</v>
      </c>
      <c r="G34" s="101">
        <f>E34-C34</f>
        <v>-1049</v>
      </c>
      <c r="H34" s="101">
        <f>(E34-C34)/C34*100</f>
        <v>-3.2878859112991696</v>
      </c>
      <c r="I34" s="101">
        <f>F34-D34</f>
        <v>0</v>
      </c>
      <c r="J34" s="99">
        <f>J28+J33</f>
        <v>60103737.742199987</v>
      </c>
      <c r="K34" s="100">
        <f>(K28+K33)</f>
        <v>100</v>
      </c>
      <c r="L34" s="99">
        <f>L28+L33</f>
        <v>65766339.753199987</v>
      </c>
      <c r="M34" s="100">
        <f>(M28+M33)</f>
        <v>100.00000000000001</v>
      </c>
      <c r="N34" s="102">
        <f>L34-J34</f>
        <v>5662602.0109999999</v>
      </c>
      <c r="O34" s="102">
        <f>(L34-J34)/J34*100</f>
        <v>9.4213808054472779</v>
      </c>
      <c r="P34" s="126">
        <f>M34-K34</f>
        <v>0</v>
      </c>
    </row>
    <row r="35" spans="1:16" x14ac:dyDescent="0.25">
      <c r="O35" s="107"/>
      <c r="P35" s="107"/>
    </row>
    <row r="37" spans="1:16" x14ac:dyDescent="0.25">
      <c r="B37" s="108" t="s">
        <v>65</v>
      </c>
    </row>
  </sheetData>
  <mergeCells count="4">
    <mergeCell ref="C7:I7"/>
    <mergeCell ref="J7:P7"/>
    <mergeCell ref="G8:H8"/>
    <mergeCell ref="N8:O8"/>
  </mergeCells>
  <pageMargins left="0.39370078740157483" right="0.39370078740157483" top="0.74803149606299213" bottom="0.74803149606299213" header="0.31496062992125984" footer="0.31496062992125984"/>
  <pageSetup paperSize="9" scale="65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" customWidth="1"/>
    <col min="2" max="2" width="33.7109375" customWidth="1"/>
    <col min="3" max="3" width="10.7109375" customWidth="1"/>
    <col min="4" max="4" width="9.7109375" customWidth="1"/>
    <col min="5" max="5" width="12" customWidth="1"/>
    <col min="6" max="6" width="9.7109375" customWidth="1"/>
    <col min="7" max="7" width="11.5703125" bestFit="1" customWidth="1"/>
    <col min="8" max="8" width="12.42578125" bestFit="1" customWidth="1"/>
    <col min="9" max="9" width="12.28515625" style="1" customWidth="1"/>
    <col min="10" max="10" width="15.42578125" customWidth="1"/>
    <col min="11" max="11" width="9.7109375" customWidth="1"/>
    <col min="12" max="12" width="15.5703125" customWidth="1"/>
    <col min="13" max="13" width="9.7109375" customWidth="1"/>
    <col min="14" max="14" width="14" customWidth="1"/>
    <col min="15" max="16" width="10.28515625" customWidth="1"/>
  </cols>
  <sheetData>
    <row r="3" spans="1:18" x14ac:dyDescent="0.25">
      <c r="E3" s="13" t="s">
        <v>69</v>
      </c>
      <c r="F3" s="21"/>
      <c r="G3" s="21"/>
      <c r="H3" s="21"/>
      <c r="I3" s="22"/>
      <c r="J3" s="21"/>
      <c r="K3" s="21"/>
      <c r="L3" s="21"/>
      <c r="M3" s="21"/>
    </row>
    <row r="4" spans="1:18" x14ac:dyDescent="0.25">
      <c r="D4" s="11"/>
      <c r="E4" s="34"/>
      <c r="F4" s="11"/>
      <c r="G4" s="11"/>
      <c r="H4" s="11"/>
      <c r="I4" s="11"/>
      <c r="J4" s="11"/>
      <c r="K4" s="11"/>
      <c r="L4" s="11"/>
      <c r="M4" s="11"/>
      <c r="N4" s="11"/>
    </row>
    <row r="5" spans="1:18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8" ht="15.75" thickBot="1" x14ac:dyDescent="0.3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8" ht="18" customHeight="1" x14ac:dyDescent="0.25">
      <c r="A7" s="31"/>
      <c r="B7" s="32"/>
      <c r="C7" s="119" t="s">
        <v>1</v>
      </c>
      <c r="D7" s="119"/>
      <c r="E7" s="119"/>
      <c r="F7" s="119"/>
      <c r="G7" s="119"/>
      <c r="H7" s="119"/>
      <c r="I7" s="119"/>
      <c r="J7" s="119" t="s">
        <v>35</v>
      </c>
      <c r="K7" s="119"/>
      <c r="L7" s="119"/>
      <c r="M7" s="119"/>
      <c r="N7" s="119"/>
      <c r="O7" s="119"/>
      <c r="P7" s="120"/>
    </row>
    <row r="8" spans="1:18" ht="38.25" customHeight="1" x14ac:dyDescent="0.25">
      <c r="A8" s="24" t="s">
        <v>0</v>
      </c>
      <c r="B8" s="29" t="s">
        <v>33</v>
      </c>
      <c r="C8" s="39" t="s">
        <v>1</v>
      </c>
      <c r="D8" s="39" t="s">
        <v>55</v>
      </c>
      <c r="E8" s="39" t="s">
        <v>1</v>
      </c>
      <c r="F8" s="39" t="s">
        <v>55</v>
      </c>
      <c r="G8" s="121" t="s">
        <v>31</v>
      </c>
      <c r="H8" s="121"/>
      <c r="I8" s="39" t="s">
        <v>32</v>
      </c>
      <c r="J8" s="39" t="s">
        <v>35</v>
      </c>
      <c r="K8" s="39" t="s">
        <v>55</v>
      </c>
      <c r="L8" s="39" t="s">
        <v>2</v>
      </c>
      <c r="M8" s="39" t="s">
        <v>55</v>
      </c>
      <c r="N8" s="121" t="s">
        <v>36</v>
      </c>
      <c r="O8" s="121"/>
      <c r="P8" s="26" t="s">
        <v>32</v>
      </c>
    </row>
    <row r="9" spans="1:18" ht="31.5" customHeight="1" thickBot="1" x14ac:dyDescent="0.3">
      <c r="A9" s="23"/>
      <c r="B9" s="33"/>
      <c r="C9" s="27" t="s">
        <v>58</v>
      </c>
      <c r="D9" s="27" t="s">
        <v>57</v>
      </c>
      <c r="E9" s="27" t="s">
        <v>61</v>
      </c>
      <c r="F9" s="27" t="s">
        <v>57</v>
      </c>
      <c r="G9" s="27" t="s">
        <v>59</v>
      </c>
      <c r="H9" s="27" t="s">
        <v>60</v>
      </c>
      <c r="I9" s="27" t="s">
        <v>57</v>
      </c>
      <c r="J9" s="27" t="s">
        <v>58</v>
      </c>
      <c r="K9" s="27" t="s">
        <v>57</v>
      </c>
      <c r="L9" s="27" t="s">
        <v>61</v>
      </c>
      <c r="M9" s="27" t="s">
        <v>57</v>
      </c>
      <c r="N9" s="27" t="s">
        <v>62</v>
      </c>
      <c r="O9" s="27" t="s">
        <v>60</v>
      </c>
      <c r="P9" s="25" t="s">
        <v>57</v>
      </c>
    </row>
    <row r="10" spans="1:18" x14ac:dyDescent="0.25">
      <c r="A10" s="109" t="s">
        <v>3</v>
      </c>
      <c r="B10" s="30" t="s">
        <v>40</v>
      </c>
      <c r="C10" s="2">
        <v>3649</v>
      </c>
      <c r="D10" s="95">
        <f t="shared" ref="D10:D27" si="0">C10/C$34*100</f>
        <v>11.325966850828729</v>
      </c>
      <c r="E10" s="2">
        <v>3768</v>
      </c>
      <c r="F10" s="95">
        <f t="shared" ref="F10:F27" si="1">E10/E$34*100</f>
        <v>12.099415580245328</v>
      </c>
      <c r="G10" s="73">
        <f>E10-C10</f>
        <v>119</v>
      </c>
      <c r="H10" s="6">
        <f>IFERROR((E10-C10)/C10*100, "-")</f>
        <v>3.2611674431351054</v>
      </c>
      <c r="I10" s="43">
        <f>F10-D10</f>
        <v>0.77344872941659837</v>
      </c>
      <c r="J10" s="56">
        <v>5074191.0801999988</v>
      </c>
      <c r="K10" s="98">
        <f t="shared" ref="K10:K27" si="2">J10/J$34*100</f>
        <v>8.4465455114881394</v>
      </c>
      <c r="L10" s="56">
        <v>5447379.4792000018</v>
      </c>
      <c r="M10" s="98">
        <f t="shared" ref="M10:M27" si="3">L10/L$34*100</f>
        <v>8.2801487484447058</v>
      </c>
      <c r="N10" s="73">
        <f>L10-J10</f>
        <v>373188.399000003</v>
      </c>
      <c r="O10" s="6">
        <f>IFERROR((L10-J10)/J10*100, "-")</f>
        <v>7.3546382684763589</v>
      </c>
      <c r="P10" s="78">
        <f>M10-K10</f>
        <v>-0.16639676304343354</v>
      </c>
    </row>
    <row r="11" spans="1:18" ht="20.25" customHeight="1" x14ac:dyDescent="0.25">
      <c r="A11" s="110" t="s">
        <v>4</v>
      </c>
      <c r="B11" s="30" t="s">
        <v>41</v>
      </c>
      <c r="C11" s="2">
        <v>4599</v>
      </c>
      <c r="D11" s="95">
        <f t="shared" si="0"/>
        <v>14.274629089328947</v>
      </c>
      <c r="E11" s="2">
        <v>5209</v>
      </c>
      <c r="F11" s="95">
        <f t="shared" si="1"/>
        <v>16.72660715432535</v>
      </c>
      <c r="G11" s="73">
        <f t="shared" ref="G11:G26" si="4">E11-C11</f>
        <v>610</v>
      </c>
      <c r="H11" s="6">
        <f t="shared" ref="H11:H32" si="5">IFERROR((E11-C11)/C11*100, "-")</f>
        <v>13.263752989780386</v>
      </c>
      <c r="I11" s="43">
        <f t="shared" ref="I11:I32" si="6">F11-D11</f>
        <v>2.4519780649964034</v>
      </c>
      <c r="J11" s="56">
        <v>880031.37240000046</v>
      </c>
      <c r="K11" s="98">
        <f t="shared" si="2"/>
        <v>1.464908380671583</v>
      </c>
      <c r="L11" s="56">
        <v>901688.05420000094</v>
      </c>
      <c r="M11" s="98">
        <f t="shared" si="3"/>
        <v>1.3705876820184644</v>
      </c>
      <c r="N11" s="73">
        <f t="shared" ref="N11:N26" si="7">L11-J11</f>
        <v>21656.681800000486</v>
      </c>
      <c r="O11" s="6">
        <f t="shared" ref="O11:O27" si="8">IFERROR((L11-J11)/J11*100, "-")</f>
        <v>2.4608988360197777</v>
      </c>
      <c r="P11" s="78">
        <f>M11-K11</f>
        <v>-9.4320698653118651E-2</v>
      </c>
      <c r="R11" s="3"/>
    </row>
    <row r="12" spans="1:18" x14ac:dyDescent="0.25">
      <c r="A12" s="110" t="s">
        <v>5</v>
      </c>
      <c r="B12" s="30" t="s">
        <v>42</v>
      </c>
      <c r="C12" s="2">
        <v>6012</v>
      </c>
      <c r="D12" s="95">
        <f t="shared" si="0"/>
        <v>18.660376187224532</v>
      </c>
      <c r="E12" s="2">
        <v>6562</v>
      </c>
      <c r="F12" s="95">
        <f t="shared" si="1"/>
        <v>21.071222143728725</v>
      </c>
      <c r="G12" s="73">
        <f t="shared" si="4"/>
        <v>550</v>
      </c>
      <c r="H12" s="6">
        <f t="shared" si="5"/>
        <v>9.1483699268130412</v>
      </c>
      <c r="I12" s="43">
        <f t="shared" si="6"/>
        <v>2.4108459565041933</v>
      </c>
      <c r="J12" s="56">
        <v>10979033.288099999</v>
      </c>
      <c r="K12" s="98">
        <f t="shared" si="2"/>
        <v>18.275800590549451</v>
      </c>
      <c r="L12" s="56">
        <v>11861354.325799998</v>
      </c>
      <c r="M12" s="98">
        <f t="shared" si="3"/>
        <v>18.029545867080966</v>
      </c>
      <c r="N12" s="73">
        <f t="shared" si="7"/>
        <v>882321.03769999929</v>
      </c>
      <c r="O12" s="6">
        <f t="shared" si="8"/>
        <v>8.0364182760638236</v>
      </c>
      <c r="P12" s="78">
        <f t="shared" ref="P12:P27" si="9">M12-K12</f>
        <v>-0.24625472346848554</v>
      </c>
    </row>
    <row r="13" spans="1:18" ht="19.5" customHeight="1" x14ac:dyDescent="0.25">
      <c r="A13" s="110" t="s">
        <v>6</v>
      </c>
      <c r="B13" s="30" t="s">
        <v>43</v>
      </c>
      <c r="C13" s="2">
        <v>0</v>
      </c>
      <c r="D13" s="95">
        <f t="shared" si="0"/>
        <v>0</v>
      </c>
      <c r="E13" s="2">
        <v>0</v>
      </c>
      <c r="F13" s="95">
        <f t="shared" si="1"/>
        <v>0</v>
      </c>
      <c r="G13" s="73">
        <f t="shared" si="4"/>
        <v>0</v>
      </c>
      <c r="H13" s="6" t="str">
        <f t="shared" si="5"/>
        <v>-</v>
      </c>
      <c r="I13" s="43">
        <f t="shared" si="6"/>
        <v>0</v>
      </c>
      <c r="J13" s="56">
        <v>0</v>
      </c>
      <c r="K13" s="98">
        <f t="shared" si="2"/>
        <v>0</v>
      </c>
      <c r="L13" s="56">
        <v>0</v>
      </c>
      <c r="M13" s="98">
        <f t="shared" si="3"/>
        <v>0</v>
      </c>
      <c r="N13" s="73">
        <f t="shared" si="7"/>
        <v>0</v>
      </c>
      <c r="O13" s="6" t="str">
        <f t="shared" si="8"/>
        <v>-</v>
      </c>
      <c r="P13" s="78">
        <f t="shared" si="9"/>
        <v>0</v>
      </c>
    </row>
    <row r="14" spans="1:18" x14ac:dyDescent="0.25">
      <c r="A14" s="110" t="s">
        <v>7</v>
      </c>
      <c r="B14" s="30" t="s">
        <v>45</v>
      </c>
      <c r="C14" s="2">
        <v>0</v>
      </c>
      <c r="D14" s="95">
        <f t="shared" si="0"/>
        <v>0</v>
      </c>
      <c r="E14" s="2">
        <v>0</v>
      </c>
      <c r="F14" s="95">
        <f t="shared" si="1"/>
        <v>0</v>
      </c>
      <c r="G14" s="73">
        <f t="shared" si="4"/>
        <v>0</v>
      </c>
      <c r="H14" s="6" t="str">
        <f t="shared" si="5"/>
        <v>-</v>
      </c>
      <c r="I14" s="43">
        <f t="shared" si="6"/>
        <v>0</v>
      </c>
      <c r="J14" s="56">
        <v>0</v>
      </c>
      <c r="K14" s="98">
        <f t="shared" si="2"/>
        <v>0</v>
      </c>
      <c r="L14" s="56">
        <v>0</v>
      </c>
      <c r="M14" s="98">
        <f t="shared" si="3"/>
        <v>0</v>
      </c>
      <c r="N14" s="73">
        <f t="shared" si="7"/>
        <v>0</v>
      </c>
      <c r="O14" s="6" t="str">
        <f t="shared" si="8"/>
        <v>-</v>
      </c>
      <c r="P14" s="78">
        <f t="shared" si="9"/>
        <v>0</v>
      </c>
    </row>
    <row r="15" spans="1:18" x14ac:dyDescent="0.25">
      <c r="A15" s="110" t="s">
        <v>8</v>
      </c>
      <c r="B15" s="30" t="s">
        <v>46</v>
      </c>
      <c r="C15" s="2">
        <v>0</v>
      </c>
      <c r="D15" s="95">
        <f t="shared" si="0"/>
        <v>0</v>
      </c>
      <c r="E15" s="2">
        <v>0</v>
      </c>
      <c r="F15" s="95">
        <f t="shared" si="1"/>
        <v>0</v>
      </c>
      <c r="G15" s="73">
        <f t="shared" si="4"/>
        <v>0</v>
      </c>
      <c r="H15" s="6" t="str">
        <f t="shared" si="5"/>
        <v>-</v>
      </c>
      <c r="I15" s="43">
        <f t="shared" si="6"/>
        <v>0</v>
      </c>
      <c r="J15" s="56">
        <v>200</v>
      </c>
      <c r="K15" s="98">
        <f t="shared" si="2"/>
        <v>3.3292185406447953E-4</v>
      </c>
      <c r="L15" s="56">
        <v>4226.6000999999997</v>
      </c>
      <c r="M15" s="98">
        <f t="shared" si="3"/>
        <v>6.4245345237690116E-3</v>
      </c>
      <c r="N15" s="73">
        <f t="shared" si="7"/>
        <v>4026.6000999999997</v>
      </c>
      <c r="O15" s="6">
        <f t="shared" si="8"/>
        <v>2013.3000499999998</v>
      </c>
      <c r="P15" s="78">
        <f t="shared" si="9"/>
        <v>6.091612669704532E-3</v>
      </c>
    </row>
    <row r="16" spans="1:18" x14ac:dyDescent="0.25">
      <c r="A16" s="110" t="s">
        <v>9</v>
      </c>
      <c r="B16" s="30" t="s">
        <v>71</v>
      </c>
      <c r="C16" s="2">
        <v>28</v>
      </c>
      <c r="D16" s="95">
        <f t="shared" si="0"/>
        <v>8.690793966105903E-2</v>
      </c>
      <c r="E16" s="2">
        <v>32</v>
      </c>
      <c r="F16" s="95">
        <f t="shared" si="1"/>
        <v>0.10275512170059727</v>
      </c>
      <c r="G16" s="73">
        <f t="shared" si="4"/>
        <v>4</v>
      </c>
      <c r="H16" s="6">
        <f t="shared" si="5"/>
        <v>14.285714285714285</v>
      </c>
      <c r="I16" s="43">
        <f t="shared" si="6"/>
        <v>1.5847182039538235E-2</v>
      </c>
      <c r="J16" s="56">
        <v>67292.220200000011</v>
      </c>
      <c r="K16" s="98">
        <f t="shared" si="2"/>
        <v>0.11201525356549613</v>
      </c>
      <c r="L16" s="56">
        <v>108177.7999</v>
      </c>
      <c r="M16" s="98">
        <f t="shared" si="3"/>
        <v>0.16443287600426781</v>
      </c>
      <c r="N16" s="73">
        <f t="shared" si="7"/>
        <v>40885.579699999987</v>
      </c>
      <c r="O16" s="6">
        <f t="shared" si="8"/>
        <v>60.758256420257005</v>
      </c>
      <c r="P16" s="78">
        <f t="shared" si="9"/>
        <v>5.2417622438771683E-2</v>
      </c>
    </row>
    <row r="17" spans="1:16" ht="28.5" customHeight="1" x14ac:dyDescent="0.25">
      <c r="A17" s="110" t="s">
        <v>10</v>
      </c>
      <c r="B17" s="30" t="s">
        <v>47</v>
      </c>
      <c r="C17" s="2">
        <v>494</v>
      </c>
      <c r="D17" s="95">
        <f t="shared" si="0"/>
        <v>1.5333043640201129</v>
      </c>
      <c r="E17" s="2">
        <v>584</v>
      </c>
      <c r="F17" s="95">
        <f t="shared" si="1"/>
        <v>1.8752809710359</v>
      </c>
      <c r="G17" s="73">
        <f t="shared" si="4"/>
        <v>90</v>
      </c>
      <c r="H17" s="6">
        <f t="shared" si="5"/>
        <v>18.218623481781375</v>
      </c>
      <c r="I17" s="43">
        <f t="shared" si="6"/>
        <v>0.34197660701578703</v>
      </c>
      <c r="J17" s="56">
        <v>1884473.6592999999</v>
      </c>
      <c r="K17" s="98">
        <f t="shared" si="2"/>
        <v>3.1369123229491516</v>
      </c>
      <c r="L17" s="56">
        <v>1659962.1802000001</v>
      </c>
      <c r="M17" s="98">
        <f t="shared" si="3"/>
        <v>2.5231827195683305</v>
      </c>
      <c r="N17" s="73">
        <f t="shared" si="7"/>
        <v>-224511.47909999988</v>
      </c>
      <c r="O17" s="6">
        <f t="shared" si="8"/>
        <v>-11.913749921205911</v>
      </c>
      <c r="P17" s="78">
        <f t="shared" si="9"/>
        <v>-0.61372960338082105</v>
      </c>
    </row>
    <row r="18" spans="1:16" x14ac:dyDescent="0.25">
      <c r="A18" s="110" t="s">
        <v>11</v>
      </c>
      <c r="B18" s="30" t="s">
        <v>48</v>
      </c>
      <c r="C18" s="2">
        <v>695</v>
      </c>
      <c r="D18" s="95">
        <f t="shared" si="0"/>
        <v>2.157179216587001</v>
      </c>
      <c r="E18" s="2">
        <v>776</v>
      </c>
      <c r="F18" s="95">
        <f t="shared" si="1"/>
        <v>2.4918117012394836</v>
      </c>
      <c r="G18" s="73">
        <f t="shared" si="4"/>
        <v>81</v>
      </c>
      <c r="H18" s="6">
        <f t="shared" si="5"/>
        <v>11.654676258992806</v>
      </c>
      <c r="I18" s="43">
        <f t="shared" si="6"/>
        <v>0.33463248465248263</v>
      </c>
      <c r="J18" s="56">
        <v>2679068.1891999999</v>
      </c>
      <c r="K18" s="98">
        <f t="shared" si="2"/>
        <v>4.4596017435681592</v>
      </c>
      <c r="L18" s="56">
        <v>2192388.2100999998</v>
      </c>
      <c r="M18" s="98">
        <f t="shared" si="3"/>
        <v>3.3324831808175084</v>
      </c>
      <c r="N18" s="73">
        <f t="shared" si="7"/>
        <v>-486679.97910000011</v>
      </c>
      <c r="O18" s="6">
        <f t="shared" si="8"/>
        <v>-18.166016865936072</v>
      </c>
      <c r="P18" s="78">
        <f t="shared" si="9"/>
        <v>-1.1271185627506508</v>
      </c>
    </row>
    <row r="19" spans="1:16" s="41" customFormat="1" ht="27.75" customHeight="1" x14ac:dyDescent="0.25">
      <c r="A19" s="110" t="s">
        <v>12</v>
      </c>
      <c r="B19" s="30" t="s">
        <v>50</v>
      </c>
      <c r="C19" s="2">
        <v>9930</v>
      </c>
      <c r="D19" s="95">
        <f t="shared" si="0"/>
        <v>30.821280029797009</v>
      </c>
      <c r="E19" s="2">
        <v>10129</v>
      </c>
      <c r="F19" s="95">
        <f t="shared" si="1"/>
        <v>32.525207115792178</v>
      </c>
      <c r="G19" s="73">
        <f t="shared" si="4"/>
        <v>199</v>
      </c>
      <c r="H19" s="6">
        <f t="shared" si="5"/>
        <v>2.0040281973816718</v>
      </c>
      <c r="I19" s="43">
        <f t="shared" si="6"/>
        <v>1.7039270859951685</v>
      </c>
      <c r="J19" s="56">
        <v>21595559.738199994</v>
      </c>
      <c r="K19" s="98">
        <f t="shared" si="2"/>
        <v>35.948168938008841</v>
      </c>
      <c r="L19" s="56">
        <v>25162462.276199996</v>
      </c>
      <c r="M19" s="98">
        <f t="shared" si="3"/>
        <v>38.247552115583936</v>
      </c>
      <c r="N19" s="73">
        <f t="shared" si="7"/>
        <v>3566902.5380000025</v>
      </c>
      <c r="O19" s="6">
        <f t="shared" si="8"/>
        <v>16.516833002900004</v>
      </c>
      <c r="P19" s="78">
        <f t="shared" si="9"/>
        <v>2.2993831775750948</v>
      </c>
    </row>
    <row r="20" spans="1:16" s="41" customFormat="1" ht="30" customHeight="1" x14ac:dyDescent="0.25">
      <c r="A20" s="110" t="s">
        <v>13</v>
      </c>
      <c r="B20" s="30" t="s">
        <v>51</v>
      </c>
      <c r="C20" s="2">
        <v>0</v>
      </c>
      <c r="D20" s="95">
        <f t="shared" si="0"/>
        <v>0</v>
      </c>
      <c r="E20" s="2">
        <v>0</v>
      </c>
      <c r="F20" s="95">
        <f t="shared" si="1"/>
        <v>0</v>
      </c>
      <c r="G20" s="73">
        <f t="shared" si="4"/>
        <v>0</v>
      </c>
      <c r="H20" s="6" t="str">
        <f t="shared" si="5"/>
        <v>-</v>
      </c>
      <c r="I20" s="43">
        <f t="shared" si="6"/>
        <v>0</v>
      </c>
      <c r="J20" s="56">
        <v>0</v>
      </c>
      <c r="K20" s="98">
        <f t="shared" si="2"/>
        <v>0</v>
      </c>
      <c r="L20" s="56">
        <v>0</v>
      </c>
      <c r="M20" s="98">
        <f t="shared" si="3"/>
        <v>0</v>
      </c>
      <c r="N20" s="73">
        <f t="shared" si="7"/>
        <v>0</v>
      </c>
      <c r="O20" s="6" t="str">
        <f t="shared" si="8"/>
        <v>-</v>
      </c>
      <c r="P20" s="78">
        <f t="shared" si="9"/>
        <v>0</v>
      </c>
    </row>
    <row r="21" spans="1:16" ht="27.75" customHeight="1" x14ac:dyDescent="0.25">
      <c r="A21" s="110" t="s">
        <v>14</v>
      </c>
      <c r="B21" s="30" t="s">
        <v>52</v>
      </c>
      <c r="C21" s="2">
        <v>0</v>
      </c>
      <c r="D21" s="95">
        <f t="shared" si="0"/>
        <v>0</v>
      </c>
      <c r="E21" s="2">
        <v>0</v>
      </c>
      <c r="F21" s="95">
        <f t="shared" si="1"/>
        <v>0</v>
      </c>
      <c r="G21" s="73">
        <f t="shared" si="4"/>
        <v>0</v>
      </c>
      <c r="H21" s="6" t="str">
        <f t="shared" si="5"/>
        <v>-</v>
      </c>
      <c r="I21" s="43">
        <f t="shared" si="6"/>
        <v>0</v>
      </c>
      <c r="J21" s="56">
        <v>0</v>
      </c>
      <c r="K21" s="98">
        <f t="shared" si="2"/>
        <v>0</v>
      </c>
      <c r="L21" s="56">
        <v>0</v>
      </c>
      <c r="M21" s="98">
        <f t="shared" si="3"/>
        <v>0</v>
      </c>
      <c r="N21" s="73">
        <f t="shared" si="7"/>
        <v>0</v>
      </c>
      <c r="O21" s="6" t="str">
        <f t="shared" si="8"/>
        <v>-</v>
      </c>
      <c r="P21" s="78">
        <f t="shared" si="9"/>
        <v>0</v>
      </c>
    </row>
    <row r="22" spans="1:16" x14ac:dyDescent="0.25">
      <c r="A22" s="110" t="s">
        <v>15</v>
      </c>
      <c r="B22" s="30" t="s">
        <v>53</v>
      </c>
      <c r="C22" s="2">
        <v>129</v>
      </c>
      <c r="D22" s="95">
        <f t="shared" si="0"/>
        <v>0.40039729343845054</v>
      </c>
      <c r="E22" s="2">
        <v>111</v>
      </c>
      <c r="F22" s="95">
        <f t="shared" si="1"/>
        <v>0.35643182839894677</v>
      </c>
      <c r="G22" s="73">
        <f t="shared" si="4"/>
        <v>-18</v>
      </c>
      <c r="H22" s="6">
        <f t="shared" si="5"/>
        <v>-13.953488372093023</v>
      </c>
      <c r="I22" s="43">
        <f t="shared" si="6"/>
        <v>-4.396546503950377E-2</v>
      </c>
      <c r="J22" s="56">
        <v>347471.47999999992</v>
      </c>
      <c r="K22" s="98">
        <f t="shared" si="2"/>
        <v>0.57840424678064351</v>
      </c>
      <c r="L22" s="56">
        <v>391616.2194</v>
      </c>
      <c r="M22" s="98">
        <f t="shared" si="3"/>
        <v>0.59526613875847867</v>
      </c>
      <c r="N22" s="73">
        <f t="shared" si="7"/>
        <v>44144.739400000079</v>
      </c>
      <c r="O22" s="6">
        <f t="shared" si="8"/>
        <v>12.704564817808958</v>
      </c>
      <c r="P22" s="78">
        <f t="shared" si="9"/>
        <v>1.6861891977835164E-2</v>
      </c>
    </row>
    <row r="23" spans="1:16" x14ac:dyDescent="0.25">
      <c r="A23" s="110" t="s">
        <v>16</v>
      </c>
      <c r="B23" s="30" t="s">
        <v>49</v>
      </c>
      <c r="C23" s="2">
        <v>91</v>
      </c>
      <c r="D23" s="95">
        <f t="shared" si="0"/>
        <v>0.28245080389844185</v>
      </c>
      <c r="E23" s="2">
        <v>145</v>
      </c>
      <c r="F23" s="95">
        <f t="shared" si="1"/>
        <v>0.46560914520583135</v>
      </c>
      <c r="G23" s="73">
        <f t="shared" si="4"/>
        <v>54</v>
      </c>
      <c r="H23" s="6">
        <f t="shared" si="5"/>
        <v>59.340659340659343</v>
      </c>
      <c r="I23" s="43">
        <f t="shared" si="6"/>
        <v>0.18315834130738951</v>
      </c>
      <c r="J23" s="56">
        <v>191170.31999999995</v>
      </c>
      <c r="K23" s="98">
        <f t="shared" si="2"/>
        <v>0.31822388688249914</v>
      </c>
      <c r="L23" s="56">
        <v>326830.50999999949</v>
      </c>
      <c r="M23" s="98">
        <f t="shared" si="3"/>
        <v>0.4967902913067242</v>
      </c>
      <c r="N23" s="73">
        <f t="shared" si="7"/>
        <v>135660.18999999954</v>
      </c>
      <c r="O23" s="6">
        <f t="shared" si="8"/>
        <v>70.962997812630945</v>
      </c>
      <c r="P23" s="78">
        <f t="shared" si="9"/>
        <v>0.17856640442422506</v>
      </c>
    </row>
    <row r="24" spans="1:16" x14ac:dyDescent="0.25">
      <c r="A24" s="110" t="s">
        <v>17</v>
      </c>
      <c r="B24" s="30" t="s">
        <v>72</v>
      </c>
      <c r="C24" s="2">
        <v>11</v>
      </c>
      <c r="D24" s="95">
        <f t="shared" si="0"/>
        <v>3.4142404866844625E-2</v>
      </c>
      <c r="E24" s="2">
        <v>14</v>
      </c>
      <c r="F24" s="95">
        <f t="shared" si="1"/>
        <v>4.4955365744011301E-2</v>
      </c>
      <c r="G24" s="73">
        <f t="shared" si="4"/>
        <v>3</v>
      </c>
      <c r="H24" s="6">
        <f t="shared" si="5"/>
        <v>27.27272727272727</v>
      </c>
      <c r="I24" s="43">
        <f t="shared" si="6"/>
        <v>1.0812960877166676E-2</v>
      </c>
      <c r="J24" s="56">
        <v>79476.804000000004</v>
      </c>
      <c r="K24" s="98">
        <f t="shared" si="2"/>
        <v>0.13229782471399623</v>
      </c>
      <c r="L24" s="56">
        <v>55836.756500000003</v>
      </c>
      <c r="M24" s="98">
        <f t="shared" si="3"/>
        <v>8.4873222292672967E-2</v>
      </c>
      <c r="N24" s="73">
        <f t="shared" si="7"/>
        <v>-23640.047500000001</v>
      </c>
      <c r="O24" s="6">
        <f t="shared" si="8"/>
        <v>-29.744587489954931</v>
      </c>
      <c r="P24" s="78">
        <f t="shared" si="9"/>
        <v>-4.7424602421323264E-2</v>
      </c>
    </row>
    <row r="25" spans="1:16" ht="18" customHeight="1" x14ac:dyDescent="0.25">
      <c r="A25" s="110" t="s">
        <v>18</v>
      </c>
      <c r="B25" s="30" t="s">
        <v>73</v>
      </c>
      <c r="C25" s="2">
        <v>46</v>
      </c>
      <c r="D25" s="95">
        <f t="shared" si="0"/>
        <v>0.1427773294431684</v>
      </c>
      <c r="E25" s="2">
        <v>56</v>
      </c>
      <c r="F25" s="95">
        <f t="shared" si="1"/>
        <v>0.1798214629760452</v>
      </c>
      <c r="G25" s="73">
        <f t="shared" si="4"/>
        <v>10</v>
      </c>
      <c r="H25" s="6">
        <f t="shared" si="5"/>
        <v>21.739130434782609</v>
      </c>
      <c r="I25" s="43">
        <f t="shared" si="6"/>
        <v>3.7044133532876805E-2</v>
      </c>
      <c r="J25" s="56">
        <v>33079.5</v>
      </c>
      <c r="K25" s="98">
        <f t="shared" si="2"/>
        <v>5.506444235762975E-2</v>
      </c>
      <c r="L25" s="56">
        <v>33247.65</v>
      </c>
      <c r="M25" s="98">
        <f t="shared" si="3"/>
        <v>5.0537233285729774E-2</v>
      </c>
      <c r="N25" s="73">
        <f t="shared" si="7"/>
        <v>168.15000000000146</v>
      </c>
      <c r="O25" s="6">
        <f t="shared" si="8"/>
        <v>0.50832086337460192</v>
      </c>
      <c r="P25" s="78">
        <f t="shared" si="9"/>
        <v>-4.5272090718999763E-3</v>
      </c>
    </row>
    <row r="26" spans="1:16" ht="17.25" customHeight="1" x14ac:dyDescent="0.25">
      <c r="A26" s="110" t="s">
        <v>19</v>
      </c>
      <c r="B26" s="30" t="s">
        <v>54</v>
      </c>
      <c r="C26" s="2">
        <v>0</v>
      </c>
      <c r="D26" s="95">
        <f t="shared" si="0"/>
        <v>0</v>
      </c>
      <c r="E26" s="2">
        <v>0</v>
      </c>
      <c r="F26" s="95">
        <f t="shared" si="1"/>
        <v>0</v>
      </c>
      <c r="G26" s="73">
        <f t="shared" si="4"/>
        <v>0</v>
      </c>
      <c r="H26" s="6" t="str">
        <f t="shared" si="5"/>
        <v>-</v>
      </c>
      <c r="I26" s="43">
        <f t="shared" si="6"/>
        <v>0</v>
      </c>
      <c r="J26" s="56">
        <v>0</v>
      </c>
      <c r="K26" s="98">
        <f t="shared" si="2"/>
        <v>0</v>
      </c>
      <c r="L26" s="56">
        <v>0</v>
      </c>
      <c r="M26" s="98">
        <f t="shared" si="3"/>
        <v>0</v>
      </c>
      <c r="N26" s="73">
        <f t="shared" si="7"/>
        <v>0</v>
      </c>
      <c r="O26" s="6" t="str">
        <f t="shared" si="8"/>
        <v>-</v>
      </c>
      <c r="P26" s="78">
        <f t="shared" si="9"/>
        <v>0</v>
      </c>
    </row>
    <row r="27" spans="1:16" x14ac:dyDescent="0.25">
      <c r="A27" s="110" t="s">
        <v>20</v>
      </c>
      <c r="B27" s="30" t="s">
        <v>44</v>
      </c>
      <c r="C27" s="2">
        <v>2</v>
      </c>
      <c r="D27" s="95">
        <f t="shared" si="0"/>
        <v>6.2077099757899311E-3</v>
      </c>
      <c r="E27" s="2">
        <v>81</v>
      </c>
      <c r="F27" s="95">
        <f t="shared" si="1"/>
        <v>0.26009890180463685</v>
      </c>
      <c r="G27" s="73">
        <f>E27-C27</f>
        <v>79</v>
      </c>
      <c r="H27" s="6">
        <f t="shared" si="5"/>
        <v>3950</v>
      </c>
      <c r="I27" s="43">
        <f t="shared" si="6"/>
        <v>0.2538911918288469</v>
      </c>
      <c r="J27" s="56">
        <v>3187.37</v>
      </c>
      <c r="K27" s="98">
        <f t="shared" si="2"/>
        <v>5.3057256499475002E-3</v>
      </c>
      <c r="L27" s="56">
        <v>27618.600000000002</v>
      </c>
      <c r="M27" s="98">
        <f t="shared" si="3"/>
        <v>4.1980940945457991E-2</v>
      </c>
      <c r="N27" s="73">
        <f>L27-J27</f>
        <v>24431.230000000003</v>
      </c>
      <c r="O27" s="6">
        <f t="shared" si="8"/>
        <v>766.50122201062322</v>
      </c>
      <c r="P27" s="78">
        <f t="shared" si="9"/>
        <v>3.6675215295510488E-2</v>
      </c>
    </row>
    <row r="28" spans="1:16" x14ac:dyDescent="0.25">
      <c r="A28" s="111" t="s">
        <v>34</v>
      </c>
      <c r="B28" s="17" t="s">
        <v>24</v>
      </c>
      <c r="C28" s="18">
        <f>SUM(C10:C27)</f>
        <v>25686</v>
      </c>
      <c r="D28" s="19">
        <f>SUM(D10:D27)</f>
        <v>79.725619219070069</v>
      </c>
      <c r="E28" s="18">
        <f>SUM(E10:E27)</f>
        <v>27467</v>
      </c>
      <c r="F28" s="19">
        <f>SUM(F10:F27)</f>
        <v>88.199216492197053</v>
      </c>
      <c r="G28" s="74">
        <f>E28-C28</f>
        <v>1781</v>
      </c>
      <c r="H28" s="19">
        <f>(E28-C28)/C28*100</f>
        <v>6.9337382231565838</v>
      </c>
      <c r="I28" s="42">
        <f>F28-D28</f>
        <v>8.473597273126984</v>
      </c>
      <c r="J28" s="75">
        <f>SUM(J10:J27)</f>
        <v>43814235.021599978</v>
      </c>
      <c r="K28" s="45">
        <f>SUM(K10:K27)</f>
        <v>72.933581789039607</v>
      </c>
      <c r="L28" s="75">
        <f>SUM(L10:L27)</f>
        <v>48172788.661599994</v>
      </c>
      <c r="M28" s="45">
        <f>SUM(M10:M27)</f>
        <v>73.223805550631013</v>
      </c>
      <c r="N28" s="45">
        <f>L28-J28</f>
        <v>4358553.6400000155</v>
      </c>
      <c r="O28" s="45">
        <f>(L28-J28)/J28*100</f>
        <v>9.9478026669900608</v>
      </c>
      <c r="P28" s="79">
        <f>M28-K28</f>
        <v>0.29022376159140606</v>
      </c>
    </row>
    <row r="29" spans="1:16" x14ac:dyDescent="0.25">
      <c r="A29" s="112" t="s">
        <v>29</v>
      </c>
      <c r="B29" s="14" t="s">
        <v>25</v>
      </c>
      <c r="C29" s="2">
        <v>2763</v>
      </c>
      <c r="D29" s="95">
        <f>C29/C$34*100</f>
        <v>8.5759513315537905</v>
      </c>
      <c r="E29" s="5">
        <v>2832</v>
      </c>
      <c r="F29" s="95">
        <f>E29/E$34*100</f>
        <v>9.0938282705028577</v>
      </c>
      <c r="G29" s="73">
        <f>E29-C29</f>
        <v>69</v>
      </c>
      <c r="H29" s="6">
        <f t="shared" si="5"/>
        <v>2.4972855591748102</v>
      </c>
      <c r="I29" s="43">
        <f t="shared" si="6"/>
        <v>0.51787693894906717</v>
      </c>
      <c r="J29" s="56">
        <v>15674233.869999999</v>
      </c>
      <c r="K29" s="98">
        <f>J29/J$34*100</f>
        <v>26.091475005203307</v>
      </c>
      <c r="L29" s="56">
        <v>16826835.230000004</v>
      </c>
      <c r="M29" s="98">
        <f>L29/L$34*100</f>
        <v>25.577197109541473</v>
      </c>
      <c r="N29" s="73">
        <f>L29-J29</f>
        <v>1152601.360000005</v>
      </c>
      <c r="O29" s="6">
        <f t="shared" ref="O29:O32" si="10">IFERROR((L29-J29)/J29*100, "-")</f>
        <v>7.3534781320702916</v>
      </c>
      <c r="P29" s="80">
        <f>M29-K29</f>
        <v>-0.51427789566183435</v>
      </c>
    </row>
    <row r="30" spans="1:16" x14ac:dyDescent="0.25">
      <c r="A30" s="112" t="s">
        <v>26</v>
      </c>
      <c r="B30" s="15" t="s">
        <v>27</v>
      </c>
      <c r="C30" s="2">
        <v>523</v>
      </c>
      <c r="D30" s="95">
        <f>C30/C$34*100</f>
        <v>1.6233161586690672</v>
      </c>
      <c r="E30" s="5">
        <v>26</v>
      </c>
      <c r="F30" s="95">
        <f>E30/E$34*100</f>
        <v>8.3488536381735284E-2</v>
      </c>
      <c r="G30" s="73">
        <f t="shared" ref="G30:G32" si="11">E30-C30</f>
        <v>-497</v>
      </c>
      <c r="H30" s="6">
        <f t="shared" si="5"/>
        <v>-95.028680688336522</v>
      </c>
      <c r="I30" s="43">
        <f t="shared" si="6"/>
        <v>-1.5398276222873319</v>
      </c>
      <c r="J30" s="56">
        <v>60938.26</v>
      </c>
      <c r="K30" s="98">
        <f>J30/J$34*100</f>
        <v>0.10143839251331656</v>
      </c>
      <c r="L30" s="56">
        <v>88873.919999999984</v>
      </c>
      <c r="M30" s="98">
        <f>L30/L$34*100</f>
        <v>0.13509051100024466</v>
      </c>
      <c r="N30" s="73">
        <f t="shared" ref="N30:N32" si="12">L30-J30</f>
        <v>27935.659999999982</v>
      </c>
      <c r="O30" s="6">
        <f t="shared" si="10"/>
        <v>45.842562619936935</v>
      </c>
      <c r="P30" s="80">
        <f t="shared" ref="P30:P32" si="13">M30-K30</f>
        <v>3.3652118486928104E-2</v>
      </c>
    </row>
    <row r="31" spans="1:16" ht="20.25" customHeight="1" x14ac:dyDescent="0.25">
      <c r="A31" s="112" t="s">
        <v>28</v>
      </c>
      <c r="B31" s="35" t="s">
        <v>30</v>
      </c>
      <c r="C31" s="2">
        <v>93</v>
      </c>
      <c r="D31" s="95">
        <f>C31/C$34*100</f>
        <v>0.2886585138742318</v>
      </c>
      <c r="E31" s="83">
        <v>817</v>
      </c>
      <c r="F31" s="95">
        <f>E31/E$34*100</f>
        <v>2.6234667009183741</v>
      </c>
      <c r="G31" s="73">
        <f t="shared" si="11"/>
        <v>724</v>
      </c>
      <c r="H31" s="6">
        <f t="shared" si="5"/>
        <v>778.49462365591398</v>
      </c>
      <c r="I31" s="43">
        <f t="shared" si="6"/>
        <v>2.3348081870441422</v>
      </c>
      <c r="J31" s="56">
        <v>524750.66</v>
      </c>
      <c r="K31" s="98">
        <f>J31/J$34*100</f>
        <v>0.87350481324379659</v>
      </c>
      <c r="L31" s="56">
        <v>699927.54999999993</v>
      </c>
      <c r="M31" s="98">
        <f>L31/L$34*100</f>
        <v>1.063906828827279</v>
      </c>
      <c r="N31" s="73">
        <f t="shared" si="12"/>
        <v>175176.8899999999</v>
      </c>
      <c r="O31" s="6">
        <f t="shared" si="10"/>
        <v>33.382881309763363</v>
      </c>
      <c r="P31" s="80">
        <f t="shared" si="13"/>
        <v>0.19040201558348246</v>
      </c>
    </row>
    <row r="32" spans="1:16" ht="16.5" customHeight="1" x14ac:dyDescent="0.25">
      <c r="A32" s="110" t="s">
        <v>23</v>
      </c>
      <c r="B32" s="35" t="s">
        <v>39</v>
      </c>
      <c r="C32" s="83">
        <v>3153</v>
      </c>
      <c r="D32" s="96">
        <f>C32/C$34*100</f>
        <v>9.7864547768328265</v>
      </c>
      <c r="E32" s="83">
        <v>0</v>
      </c>
      <c r="F32" s="95">
        <f>E32/E$34*100</f>
        <v>0</v>
      </c>
      <c r="G32" s="73">
        <f t="shared" si="11"/>
        <v>-3153</v>
      </c>
      <c r="H32" s="6">
        <f t="shared" si="5"/>
        <v>-100</v>
      </c>
      <c r="I32" s="43">
        <f t="shared" si="6"/>
        <v>-9.7864547768328265</v>
      </c>
      <c r="J32" s="56">
        <v>0</v>
      </c>
      <c r="K32" s="98">
        <f>J32/J$34*100</f>
        <v>0</v>
      </c>
      <c r="L32" s="56">
        <v>0</v>
      </c>
      <c r="M32" s="98">
        <f>L32/L$34*100</f>
        <v>0</v>
      </c>
      <c r="N32" s="73">
        <f t="shared" si="12"/>
        <v>0</v>
      </c>
      <c r="O32" s="6" t="str">
        <f t="shared" si="10"/>
        <v>-</v>
      </c>
      <c r="P32" s="80">
        <f t="shared" si="13"/>
        <v>0</v>
      </c>
    </row>
    <row r="33" spans="1:16" x14ac:dyDescent="0.25">
      <c r="A33" s="113" t="s">
        <v>21</v>
      </c>
      <c r="B33" s="20" t="s">
        <v>22</v>
      </c>
      <c r="C33" s="8">
        <f>SUM(C29:C32)</f>
        <v>6532</v>
      </c>
      <c r="D33" s="97">
        <f>SUM(D29:D32)</f>
        <v>20.274380780929917</v>
      </c>
      <c r="E33" s="8">
        <f>SUM(E29:E32)</f>
        <v>3675</v>
      </c>
      <c r="F33" s="97">
        <f>SUM(F29:F32)</f>
        <v>11.800783507802967</v>
      </c>
      <c r="G33" s="63">
        <f>E33-C33</f>
        <v>-2857</v>
      </c>
      <c r="H33" s="63">
        <f>(E33-C33)/C33*100</f>
        <v>-43.738518064911212</v>
      </c>
      <c r="I33" s="44">
        <f>F33-D33</f>
        <v>-8.4735972731269502</v>
      </c>
      <c r="J33" s="76">
        <f>SUM(J29:J32)</f>
        <v>16259922.789999999</v>
      </c>
      <c r="K33" s="45">
        <f>SUM(K29:K32)</f>
        <v>27.066418210960421</v>
      </c>
      <c r="L33" s="76">
        <f>SUM(L29:L32)</f>
        <v>17615636.700000007</v>
      </c>
      <c r="M33" s="77">
        <f>SUM(M29:M32)</f>
        <v>26.776194449368994</v>
      </c>
      <c r="N33" s="77">
        <f>L33-J33</f>
        <v>1355713.9100000076</v>
      </c>
      <c r="O33" s="9">
        <f>(L33-J33)/J33*100</f>
        <v>8.3377635152965421</v>
      </c>
      <c r="P33" s="81">
        <f>M33-K33</f>
        <v>-0.29022376159142738</v>
      </c>
    </row>
    <row r="34" spans="1:16" x14ac:dyDescent="0.25">
      <c r="A34" s="36" t="s">
        <v>37</v>
      </c>
      <c r="B34" s="37" t="s">
        <v>38</v>
      </c>
      <c r="C34" s="71">
        <f>C28+C33</f>
        <v>32218</v>
      </c>
      <c r="D34" s="72">
        <f>D28+D33</f>
        <v>99.999999999999986</v>
      </c>
      <c r="E34" s="71">
        <f>E28+E33</f>
        <v>31142</v>
      </c>
      <c r="F34" s="72">
        <f>F28+F33</f>
        <v>100.00000000000001</v>
      </c>
      <c r="G34" s="38">
        <f>E34-C34</f>
        <v>-1076</v>
      </c>
      <c r="H34" s="38">
        <f>(E34-C34)/C34*100</f>
        <v>-3.3397479669749832</v>
      </c>
      <c r="I34" s="38">
        <f>F34-D34</f>
        <v>0</v>
      </c>
      <c r="J34" s="71">
        <f>J28+J33</f>
        <v>60074157.811599977</v>
      </c>
      <c r="K34" s="72">
        <f>(K28+K33)</f>
        <v>100.00000000000003</v>
      </c>
      <c r="L34" s="71">
        <f>L28+L33</f>
        <v>65788425.361599997</v>
      </c>
      <c r="M34" s="72">
        <f>(M28+M33)</f>
        <v>100</v>
      </c>
      <c r="N34" s="66">
        <f>L34-J34</f>
        <v>5714267.5500000194</v>
      </c>
      <c r="O34" s="66">
        <f>(L34-J34)/J34*100</f>
        <v>9.5120227368324866</v>
      </c>
      <c r="P34" s="125">
        <f>M34-K34</f>
        <v>0</v>
      </c>
    </row>
    <row r="37" spans="1:16" x14ac:dyDescent="0.25">
      <c r="B37" s="108" t="s">
        <v>68</v>
      </c>
    </row>
  </sheetData>
  <mergeCells count="4">
    <mergeCell ref="C7:I7"/>
    <mergeCell ref="J7:P7"/>
    <mergeCell ref="G8:H8"/>
    <mergeCell ref="N8:O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67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2" max="2" width="36.7109375" customWidth="1"/>
    <col min="3" max="3" width="10.140625" customWidth="1"/>
    <col min="4" max="4" width="9.28515625" bestFit="1" customWidth="1"/>
    <col min="5" max="5" width="10.140625" customWidth="1"/>
    <col min="6" max="6" width="9.28515625" bestFit="1" customWidth="1"/>
    <col min="7" max="7" width="9.85546875" customWidth="1"/>
    <col min="8" max="8" width="9.7109375" customWidth="1"/>
    <col min="9" max="9" width="9.42578125" customWidth="1"/>
    <col min="10" max="10" width="13.7109375" bestFit="1" customWidth="1"/>
    <col min="11" max="11" width="9.28515625" bestFit="1" customWidth="1"/>
    <col min="12" max="12" width="13.7109375" bestFit="1" customWidth="1"/>
    <col min="13" max="13" width="9.28515625" bestFit="1" customWidth="1"/>
    <col min="14" max="14" width="14" customWidth="1"/>
    <col min="15" max="16" width="10.140625" customWidth="1"/>
  </cols>
  <sheetData>
    <row r="1" spans="1:16" x14ac:dyDescent="0.25">
      <c r="I1" s="1"/>
    </row>
    <row r="2" spans="1:16" x14ac:dyDescent="0.25">
      <c r="I2" s="1"/>
    </row>
    <row r="3" spans="1:16" x14ac:dyDescent="0.25">
      <c r="C3" s="13"/>
      <c r="F3" s="13" t="s">
        <v>63</v>
      </c>
      <c r="G3" s="21"/>
      <c r="H3" s="21"/>
      <c r="I3" s="22"/>
      <c r="J3" s="21"/>
      <c r="K3" s="21"/>
      <c r="L3" s="21"/>
      <c r="M3" s="21"/>
    </row>
    <row r="4" spans="1:16" x14ac:dyDescent="0.25">
      <c r="D4" s="11"/>
      <c r="E4" s="34"/>
      <c r="F4" s="11"/>
      <c r="G4" s="11"/>
      <c r="H4" s="11"/>
      <c r="I4" s="11"/>
      <c r="J4" s="11"/>
      <c r="K4" s="11"/>
      <c r="L4" s="11"/>
      <c r="M4" s="11"/>
      <c r="N4" s="11"/>
    </row>
    <row r="5" spans="1:16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6" ht="15.75" thickBot="1" x14ac:dyDescent="0.3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6" x14ac:dyDescent="0.25">
      <c r="A7" s="116" t="s">
        <v>0</v>
      </c>
      <c r="B7" s="122" t="s">
        <v>33</v>
      </c>
      <c r="C7" s="119" t="s">
        <v>1</v>
      </c>
      <c r="D7" s="119"/>
      <c r="E7" s="119"/>
      <c r="F7" s="119"/>
      <c r="G7" s="119"/>
      <c r="H7" s="119"/>
      <c r="I7" s="119"/>
      <c r="J7" s="119" t="s">
        <v>35</v>
      </c>
      <c r="K7" s="119"/>
      <c r="L7" s="119"/>
      <c r="M7" s="119"/>
      <c r="N7" s="119"/>
      <c r="O7" s="119"/>
      <c r="P7" s="120"/>
    </row>
    <row r="8" spans="1:16" ht="38.25" x14ac:dyDescent="0.25">
      <c r="A8" s="117"/>
      <c r="B8" s="123"/>
      <c r="C8" s="94" t="s">
        <v>1</v>
      </c>
      <c r="D8" s="94" t="s">
        <v>55</v>
      </c>
      <c r="E8" s="94" t="s">
        <v>1</v>
      </c>
      <c r="F8" s="94" t="s">
        <v>55</v>
      </c>
      <c r="G8" s="121" t="s">
        <v>31</v>
      </c>
      <c r="H8" s="121"/>
      <c r="I8" s="94" t="s">
        <v>32</v>
      </c>
      <c r="J8" s="94" t="s">
        <v>35</v>
      </c>
      <c r="K8" s="94" t="s">
        <v>55</v>
      </c>
      <c r="L8" s="94" t="s">
        <v>2</v>
      </c>
      <c r="M8" s="94" t="s">
        <v>55</v>
      </c>
      <c r="N8" s="121" t="s">
        <v>36</v>
      </c>
      <c r="O8" s="121"/>
      <c r="P8" s="26" t="s">
        <v>32</v>
      </c>
    </row>
    <row r="9" spans="1:16" ht="26.25" thickBot="1" x14ac:dyDescent="0.3">
      <c r="A9" s="118"/>
      <c r="B9" s="124"/>
      <c r="C9" s="27" t="s">
        <v>58</v>
      </c>
      <c r="D9" s="27" t="s">
        <v>57</v>
      </c>
      <c r="E9" s="27" t="s">
        <v>61</v>
      </c>
      <c r="F9" s="27" t="s">
        <v>57</v>
      </c>
      <c r="G9" s="27" t="s">
        <v>59</v>
      </c>
      <c r="H9" s="27" t="s">
        <v>60</v>
      </c>
      <c r="I9" s="27" t="s">
        <v>57</v>
      </c>
      <c r="J9" s="27" t="s">
        <v>58</v>
      </c>
      <c r="K9" s="27" t="s">
        <v>57</v>
      </c>
      <c r="L9" s="27" t="s">
        <v>61</v>
      </c>
      <c r="M9" s="27" t="s">
        <v>57</v>
      </c>
      <c r="N9" s="27" t="s">
        <v>62</v>
      </c>
      <c r="O9" s="27" t="s">
        <v>60</v>
      </c>
      <c r="P9" s="25" t="s">
        <v>57</v>
      </c>
    </row>
    <row r="10" spans="1:16" x14ac:dyDescent="0.25">
      <c r="A10" s="4" t="s">
        <v>3</v>
      </c>
      <c r="B10" s="30" t="s">
        <v>40</v>
      </c>
      <c r="C10" s="46">
        <v>1899</v>
      </c>
      <c r="D10" s="103">
        <f t="shared" ref="D10:D27" si="0">C10/C$34*100</f>
        <v>23.651762361439783</v>
      </c>
      <c r="E10" s="46">
        <v>2251</v>
      </c>
      <c r="F10" s="103">
        <f t="shared" ref="F10:F27" si="1">E10/E$34*100</f>
        <v>23.536177331660394</v>
      </c>
      <c r="G10" s="64">
        <f>E10-C10</f>
        <v>352</v>
      </c>
      <c r="H10" s="47">
        <f>IFERROR((E10-C10)/C10*100, "-")</f>
        <v>18.536071616640339</v>
      </c>
      <c r="I10" s="55">
        <f>F10-D10</f>
        <v>-0.115585029779389</v>
      </c>
      <c r="J10" s="56">
        <v>1717734.6098000002</v>
      </c>
      <c r="K10" s="103">
        <f t="shared" ref="K10:K27" si="2">J10/J$34*100</f>
        <v>9.2236417758269429</v>
      </c>
      <c r="L10" s="61">
        <v>2154496.4484999999</v>
      </c>
      <c r="M10" s="103">
        <f t="shared" ref="M10:M27" si="3">L10/L$34*100</f>
        <v>8.7212524211576081</v>
      </c>
      <c r="N10" s="64">
        <f>L10-J10</f>
        <v>436761.83869999973</v>
      </c>
      <c r="O10" s="47">
        <f>IFERROR((L10-J10)/J10*100, "-")</f>
        <v>25.426619234903402</v>
      </c>
      <c r="P10" s="67">
        <f>M10-K10</f>
        <v>-0.50238935466933476</v>
      </c>
    </row>
    <row r="11" spans="1:16" x14ac:dyDescent="0.25">
      <c r="A11" s="4" t="s">
        <v>4</v>
      </c>
      <c r="B11" s="30" t="s">
        <v>41</v>
      </c>
      <c r="C11" s="46">
        <v>240</v>
      </c>
      <c r="D11" s="103">
        <f t="shared" si="0"/>
        <v>2.98916427948686</v>
      </c>
      <c r="E11" s="46">
        <v>420</v>
      </c>
      <c r="F11" s="103">
        <f t="shared" si="1"/>
        <v>4.3914680050188206</v>
      </c>
      <c r="G11" s="64">
        <f t="shared" ref="G11:G26" si="4">E11-C11</f>
        <v>180</v>
      </c>
      <c r="H11" s="47">
        <f t="shared" ref="H11:H32" si="5">IFERROR((E11-C11)/C11*100, "-")</f>
        <v>75</v>
      </c>
      <c r="I11" s="55">
        <f t="shared" ref="I11:I32" si="6">F11-D11</f>
        <v>1.4023037255319606</v>
      </c>
      <c r="J11" s="46">
        <v>131781.86360000001</v>
      </c>
      <c r="K11" s="103">
        <f t="shared" si="2"/>
        <v>0.7076231074710736</v>
      </c>
      <c r="L11" s="59">
        <v>227086.65999999997</v>
      </c>
      <c r="M11" s="103">
        <f t="shared" si="3"/>
        <v>0.91923107356080402</v>
      </c>
      <c r="N11" s="64">
        <f t="shared" ref="N11:N26" si="7">L11-J11</f>
        <v>95304.796399999963</v>
      </c>
      <c r="O11" s="47">
        <f t="shared" ref="O11:O27" si="8">IFERROR((L11-J11)/J11*100, "-")</f>
        <v>72.320115831174164</v>
      </c>
      <c r="P11" s="67">
        <f>M11-K11</f>
        <v>0.21160796608973043</v>
      </c>
    </row>
    <row r="12" spans="1:16" x14ac:dyDescent="0.25">
      <c r="A12" s="4" t="s">
        <v>5</v>
      </c>
      <c r="B12" s="30" t="s">
        <v>42</v>
      </c>
      <c r="C12" s="46">
        <v>1474</v>
      </c>
      <c r="D12" s="103">
        <f t="shared" si="0"/>
        <v>18.358450616515132</v>
      </c>
      <c r="E12" s="46">
        <v>1673</v>
      </c>
      <c r="F12" s="103">
        <f t="shared" si="1"/>
        <v>17.492680886658302</v>
      </c>
      <c r="G12" s="64">
        <f t="shared" si="4"/>
        <v>199</v>
      </c>
      <c r="H12" s="47">
        <f t="shared" si="5"/>
        <v>13.500678426051561</v>
      </c>
      <c r="I12" s="55">
        <f t="shared" si="6"/>
        <v>-0.86576972985682943</v>
      </c>
      <c r="J12" s="46">
        <v>3272675.0094000003</v>
      </c>
      <c r="K12" s="103">
        <f t="shared" si="2"/>
        <v>17.573134850511803</v>
      </c>
      <c r="L12" s="59">
        <v>3241264.2794000003</v>
      </c>
      <c r="M12" s="103">
        <f t="shared" si="3"/>
        <v>13.120413340207429</v>
      </c>
      <c r="N12" s="64">
        <f t="shared" si="7"/>
        <v>-31410.729999999981</v>
      </c>
      <c r="O12" s="47">
        <f t="shared" si="8"/>
        <v>-0.95978763274018786</v>
      </c>
      <c r="P12" s="67">
        <f t="shared" ref="P12:P27" si="9">M12-K12</f>
        <v>-4.4527215103043734</v>
      </c>
    </row>
    <row r="13" spans="1:16" x14ac:dyDescent="0.25">
      <c r="A13" s="4" t="s">
        <v>6</v>
      </c>
      <c r="B13" s="30" t="s">
        <v>43</v>
      </c>
      <c r="C13" s="46">
        <v>0</v>
      </c>
      <c r="D13" s="103">
        <f t="shared" si="0"/>
        <v>0</v>
      </c>
      <c r="E13" s="46">
        <v>0</v>
      </c>
      <c r="F13" s="103">
        <f t="shared" si="1"/>
        <v>0</v>
      </c>
      <c r="G13" s="64">
        <f t="shared" si="4"/>
        <v>0</v>
      </c>
      <c r="H13" s="47" t="str">
        <f t="shared" si="5"/>
        <v>-</v>
      </c>
      <c r="I13" s="55">
        <f t="shared" si="6"/>
        <v>0</v>
      </c>
      <c r="J13" s="46">
        <v>0</v>
      </c>
      <c r="K13" s="103">
        <f t="shared" si="2"/>
        <v>0</v>
      </c>
      <c r="L13" s="46">
        <v>0</v>
      </c>
      <c r="M13" s="103">
        <f t="shared" si="3"/>
        <v>0</v>
      </c>
      <c r="N13" s="64">
        <f t="shared" si="7"/>
        <v>0</v>
      </c>
      <c r="O13" s="47" t="str">
        <f t="shared" si="8"/>
        <v>-</v>
      </c>
      <c r="P13" s="67">
        <f t="shared" si="9"/>
        <v>0</v>
      </c>
    </row>
    <row r="14" spans="1:16" x14ac:dyDescent="0.25">
      <c r="A14" s="4" t="s">
        <v>7</v>
      </c>
      <c r="B14" s="30" t="s">
        <v>45</v>
      </c>
      <c r="C14" s="46">
        <v>0</v>
      </c>
      <c r="D14" s="103">
        <f t="shared" si="0"/>
        <v>0</v>
      </c>
      <c r="E14" s="46">
        <v>0</v>
      </c>
      <c r="F14" s="103">
        <f t="shared" si="1"/>
        <v>0</v>
      </c>
      <c r="G14" s="64">
        <f t="shared" si="4"/>
        <v>0</v>
      </c>
      <c r="H14" s="47" t="str">
        <f t="shared" si="5"/>
        <v>-</v>
      </c>
      <c r="I14" s="55">
        <f t="shared" si="6"/>
        <v>0</v>
      </c>
      <c r="J14" s="46">
        <v>0</v>
      </c>
      <c r="K14" s="103">
        <f t="shared" si="2"/>
        <v>0</v>
      </c>
      <c r="L14" s="46">
        <v>0</v>
      </c>
      <c r="M14" s="103">
        <f t="shared" si="3"/>
        <v>0</v>
      </c>
      <c r="N14" s="64">
        <f t="shared" si="7"/>
        <v>0</v>
      </c>
      <c r="O14" s="47" t="str">
        <f t="shared" si="8"/>
        <v>-</v>
      </c>
      <c r="P14" s="67">
        <f t="shared" si="9"/>
        <v>0</v>
      </c>
    </row>
    <row r="15" spans="1:16" x14ac:dyDescent="0.25">
      <c r="A15" s="4" t="s">
        <v>8</v>
      </c>
      <c r="B15" s="30" t="s">
        <v>46</v>
      </c>
      <c r="C15" s="46">
        <v>0</v>
      </c>
      <c r="D15" s="103">
        <f t="shared" si="0"/>
        <v>0</v>
      </c>
      <c r="E15" s="46">
        <v>0</v>
      </c>
      <c r="F15" s="103">
        <f t="shared" si="1"/>
        <v>0</v>
      </c>
      <c r="G15" s="64">
        <f t="shared" si="4"/>
        <v>0</v>
      </c>
      <c r="H15" s="47" t="str">
        <f t="shared" si="5"/>
        <v>-</v>
      </c>
      <c r="I15" s="55">
        <f t="shared" si="6"/>
        <v>0</v>
      </c>
      <c r="J15" s="46">
        <v>0</v>
      </c>
      <c r="K15" s="103">
        <f t="shared" si="2"/>
        <v>0</v>
      </c>
      <c r="L15" s="46">
        <v>0</v>
      </c>
      <c r="M15" s="103">
        <f t="shared" si="3"/>
        <v>0</v>
      </c>
      <c r="N15" s="64">
        <f t="shared" si="7"/>
        <v>0</v>
      </c>
      <c r="O15" s="47" t="str">
        <f t="shared" si="8"/>
        <v>-</v>
      </c>
      <c r="P15" s="67">
        <f t="shared" si="9"/>
        <v>0</v>
      </c>
    </row>
    <row r="16" spans="1:16" x14ac:dyDescent="0.25">
      <c r="A16" s="4" t="s">
        <v>9</v>
      </c>
      <c r="B16" s="30" t="s">
        <v>71</v>
      </c>
      <c r="C16" s="46">
        <v>7</v>
      </c>
      <c r="D16" s="103">
        <f t="shared" si="0"/>
        <v>8.7183958151700089E-2</v>
      </c>
      <c r="E16" s="46">
        <v>15</v>
      </c>
      <c r="F16" s="103">
        <f t="shared" si="1"/>
        <v>0.15683814303638646</v>
      </c>
      <c r="G16" s="64">
        <f t="shared" si="4"/>
        <v>8</v>
      </c>
      <c r="H16" s="47">
        <f t="shared" si="5"/>
        <v>114.28571428571428</v>
      </c>
      <c r="I16" s="55">
        <f t="shared" si="6"/>
        <v>6.9654184884686374E-2</v>
      </c>
      <c r="J16" s="46">
        <v>1519.15</v>
      </c>
      <c r="K16" s="103">
        <f t="shared" si="2"/>
        <v>8.1573109861126699E-3</v>
      </c>
      <c r="L16" s="46">
        <v>11081.11</v>
      </c>
      <c r="M16" s="103">
        <f t="shared" si="3"/>
        <v>4.4855565895175718E-2</v>
      </c>
      <c r="N16" s="64">
        <f t="shared" si="7"/>
        <v>9561.9600000000009</v>
      </c>
      <c r="O16" s="47">
        <f t="shared" si="8"/>
        <v>629.42829871967888</v>
      </c>
      <c r="P16" s="67">
        <f t="shared" si="9"/>
        <v>3.6698254909063047E-2</v>
      </c>
    </row>
    <row r="17" spans="1:16" ht="25.5" x14ac:dyDescent="0.25">
      <c r="A17" s="4" t="s">
        <v>10</v>
      </c>
      <c r="B17" s="30" t="s">
        <v>47</v>
      </c>
      <c r="C17" s="46">
        <v>118</v>
      </c>
      <c r="D17" s="103">
        <f t="shared" si="0"/>
        <v>1.469672437414373</v>
      </c>
      <c r="E17" s="46">
        <v>218</v>
      </c>
      <c r="F17" s="103">
        <f t="shared" si="1"/>
        <v>2.2793810121288165</v>
      </c>
      <c r="G17" s="64">
        <f t="shared" si="4"/>
        <v>100</v>
      </c>
      <c r="H17" s="47">
        <f t="shared" si="5"/>
        <v>84.745762711864401</v>
      </c>
      <c r="I17" s="55">
        <f t="shared" si="6"/>
        <v>0.80970857471444346</v>
      </c>
      <c r="J17" s="46">
        <v>144471.02999999997</v>
      </c>
      <c r="K17" s="103">
        <f t="shared" si="2"/>
        <v>0.77575954987592588</v>
      </c>
      <c r="L17" s="46">
        <v>894478.78</v>
      </c>
      <c r="M17" s="103">
        <f t="shared" si="3"/>
        <v>3.620788157334994</v>
      </c>
      <c r="N17" s="64">
        <f t="shared" si="7"/>
        <v>750007.75</v>
      </c>
      <c r="O17" s="47">
        <f t="shared" si="8"/>
        <v>519.1405847940589</v>
      </c>
      <c r="P17" s="67">
        <f t="shared" si="9"/>
        <v>2.845028607459068</v>
      </c>
    </row>
    <row r="18" spans="1:16" x14ac:dyDescent="0.25">
      <c r="A18" s="4" t="s">
        <v>11</v>
      </c>
      <c r="B18" s="30" t="s">
        <v>48</v>
      </c>
      <c r="C18" s="46">
        <v>204</v>
      </c>
      <c r="D18" s="103">
        <f t="shared" si="0"/>
        <v>2.5407896375638312</v>
      </c>
      <c r="E18" s="46">
        <v>251</v>
      </c>
      <c r="F18" s="103">
        <f t="shared" si="1"/>
        <v>2.6244249268088669</v>
      </c>
      <c r="G18" s="64">
        <f t="shared" si="4"/>
        <v>47</v>
      </c>
      <c r="H18" s="47">
        <f t="shared" si="5"/>
        <v>23.03921568627451</v>
      </c>
      <c r="I18" s="55">
        <f t="shared" si="6"/>
        <v>8.3635289245035604E-2</v>
      </c>
      <c r="J18" s="46">
        <v>291727.90999999992</v>
      </c>
      <c r="K18" s="103">
        <f t="shared" si="2"/>
        <v>1.5664781523869842</v>
      </c>
      <c r="L18" s="46">
        <v>399915.30040000001</v>
      </c>
      <c r="M18" s="103">
        <f t="shared" si="3"/>
        <v>1.61882944123659</v>
      </c>
      <c r="N18" s="64">
        <f t="shared" si="7"/>
        <v>108187.39040000009</v>
      </c>
      <c r="O18" s="47">
        <f t="shared" si="8"/>
        <v>37.085032556535339</v>
      </c>
      <c r="P18" s="67">
        <f t="shared" si="9"/>
        <v>5.2351288849605826E-2</v>
      </c>
    </row>
    <row r="19" spans="1:16" ht="25.5" x14ac:dyDescent="0.25">
      <c r="A19" s="4" t="s">
        <v>12</v>
      </c>
      <c r="B19" s="30" t="s">
        <v>50</v>
      </c>
      <c r="C19" s="46">
        <v>3308</v>
      </c>
      <c r="D19" s="103">
        <f t="shared" si="0"/>
        <v>41.200647652260557</v>
      </c>
      <c r="E19" s="46">
        <v>3876</v>
      </c>
      <c r="F19" s="103">
        <f t="shared" si="1"/>
        <v>40.52697616060226</v>
      </c>
      <c r="G19" s="64">
        <f t="shared" si="4"/>
        <v>568</v>
      </c>
      <c r="H19" s="47">
        <f t="shared" si="5"/>
        <v>17.170495767835551</v>
      </c>
      <c r="I19" s="55">
        <f t="shared" si="6"/>
        <v>-0.67367149165829687</v>
      </c>
      <c r="J19" s="46">
        <v>9686472.5766000003</v>
      </c>
      <c r="K19" s="103">
        <f t="shared" si="2"/>
        <v>52.013013307295708</v>
      </c>
      <c r="L19" s="46">
        <v>14628788.5701</v>
      </c>
      <c r="M19" s="103">
        <f t="shared" si="3"/>
        <v>59.21632306445057</v>
      </c>
      <c r="N19" s="64">
        <f t="shared" si="7"/>
        <v>4942315.9934999999</v>
      </c>
      <c r="O19" s="47">
        <f t="shared" si="8"/>
        <v>51.022866729002573</v>
      </c>
      <c r="P19" s="67">
        <f t="shared" si="9"/>
        <v>7.2033097571548623</v>
      </c>
    </row>
    <row r="20" spans="1:16" ht="25.5" x14ac:dyDescent="0.25">
      <c r="A20" s="4" t="s">
        <v>13</v>
      </c>
      <c r="B20" s="30" t="s">
        <v>51</v>
      </c>
      <c r="C20" s="46">
        <v>0</v>
      </c>
      <c r="D20" s="103">
        <f t="shared" si="0"/>
        <v>0</v>
      </c>
      <c r="E20" s="46">
        <v>0</v>
      </c>
      <c r="F20" s="103">
        <f t="shared" si="1"/>
        <v>0</v>
      </c>
      <c r="G20" s="64">
        <f t="shared" si="4"/>
        <v>0</v>
      </c>
      <c r="H20" s="47" t="str">
        <f t="shared" si="5"/>
        <v>-</v>
      </c>
      <c r="I20" s="55">
        <f t="shared" si="6"/>
        <v>0</v>
      </c>
      <c r="J20" s="46">
        <v>0</v>
      </c>
      <c r="K20" s="103">
        <f t="shared" si="2"/>
        <v>0</v>
      </c>
      <c r="L20" s="46">
        <v>0</v>
      </c>
      <c r="M20" s="103">
        <f t="shared" si="3"/>
        <v>0</v>
      </c>
      <c r="N20" s="64">
        <f t="shared" si="7"/>
        <v>0</v>
      </c>
      <c r="O20" s="47" t="str">
        <f t="shared" si="8"/>
        <v>-</v>
      </c>
      <c r="P20" s="67">
        <f t="shared" si="9"/>
        <v>0</v>
      </c>
    </row>
    <row r="21" spans="1:16" ht="25.5" x14ac:dyDescent="0.25">
      <c r="A21" s="4" t="s">
        <v>14</v>
      </c>
      <c r="B21" s="30" t="s">
        <v>52</v>
      </c>
      <c r="C21" s="46">
        <v>0</v>
      </c>
      <c r="D21" s="103">
        <f t="shared" si="0"/>
        <v>0</v>
      </c>
      <c r="E21" s="46">
        <v>0</v>
      </c>
      <c r="F21" s="103">
        <f t="shared" si="1"/>
        <v>0</v>
      </c>
      <c r="G21" s="64">
        <f t="shared" si="4"/>
        <v>0</v>
      </c>
      <c r="H21" s="47" t="str">
        <f t="shared" si="5"/>
        <v>-</v>
      </c>
      <c r="I21" s="55">
        <f t="shared" si="6"/>
        <v>0</v>
      </c>
      <c r="J21" s="46">
        <v>0</v>
      </c>
      <c r="K21" s="103">
        <f t="shared" si="2"/>
        <v>0</v>
      </c>
      <c r="L21" s="46">
        <v>0</v>
      </c>
      <c r="M21" s="103">
        <f t="shared" si="3"/>
        <v>0</v>
      </c>
      <c r="N21" s="64">
        <f t="shared" si="7"/>
        <v>0</v>
      </c>
      <c r="O21" s="47" t="str">
        <f t="shared" si="8"/>
        <v>-</v>
      </c>
      <c r="P21" s="67">
        <f t="shared" si="9"/>
        <v>0</v>
      </c>
    </row>
    <row r="22" spans="1:16" x14ac:dyDescent="0.25">
      <c r="A22" s="4" t="s">
        <v>15</v>
      </c>
      <c r="B22" s="30" t="s">
        <v>53</v>
      </c>
      <c r="C22" s="46">
        <v>9</v>
      </c>
      <c r="D22" s="103">
        <f t="shared" si="0"/>
        <v>0.11209366048075727</v>
      </c>
      <c r="E22" s="46">
        <v>22</v>
      </c>
      <c r="F22" s="103">
        <f t="shared" si="1"/>
        <v>0.23002927645336679</v>
      </c>
      <c r="G22" s="64">
        <f t="shared" si="4"/>
        <v>13</v>
      </c>
      <c r="H22" s="47">
        <f t="shared" si="5"/>
        <v>144.44444444444443</v>
      </c>
      <c r="I22" s="55">
        <f t="shared" si="6"/>
        <v>0.11793561597260953</v>
      </c>
      <c r="J22" s="46">
        <v>19415.29</v>
      </c>
      <c r="K22" s="103">
        <f t="shared" si="2"/>
        <v>0.1042534038215867</v>
      </c>
      <c r="L22" s="46">
        <v>73461.420000000013</v>
      </c>
      <c r="M22" s="103">
        <f t="shared" si="3"/>
        <v>0.29736674083762182</v>
      </c>
      <c r="N22" s="64">
        <f t="shared" si="7"/>
        <v>54046.130000000012</v>
      </c>
      <c r="O22" s="47">
        <f t="shared" si="8"/>
        <v>278.36890409568957</v>
      </c>
      <c r="P22" s="67">
        <f t="shared" si="9"/>
        <v>0.19311333701603511</v>
      </c>
    </row>
    <row r="23" spans="1:16" x14ac:dyDescent="0.25">
      <c r="A23" s="4" t="s">
        <v>16</v>
      </c>
      <c r="B23" s="30" t="s">
        <v>49</v>
      </c>
      <c r="C23" s="46">
        <v>0</v>
      </c>
      <c r="D23" s="103">
        <f t="shared" si="0"/>
        <v>0</v>
      </c>
      <c r="E23" s="46">
        <v>1</v>
      </c>
      <c r="F23" s="103">
        <f t="shared" si="1"/>
        <v>1.0455876202425763E-2</v>
      </c>
      <c r="G23" s="64">
        <f t="shared" si="4"/>
        <v>1</v>
      </c>
      <c r="H23" s="47" t="str">
        <f t="shared" si="5"/>
        <v>-</v>
      </c>
      <c r="I23" s="55">
        <f t="shared" si="6"/>
        <v>1.0455876202425763E-2</v>
      </c>
      <c r="J23" s="46">
        <v>0</v>
      </c>
      <c r="K23" s="103">
        <f t="shared" si="2"/>
        <v>0</v>
      </c>
      <c r="L23" s="46">
        <v>830.16</v>
      </c>
      <c r="M23" s="103">
        <f t="shared" si="3"/>
        <v>3.360430190074737E-3</v>
      </c>
      <c r="N23" s="64">
        <f t="shared" si="7"/>
        <v>830.16</v>
      </c>
      <c r="O23" s="47" t="str">
        <f t="shared" si="8"/>
        <v>-</v>
      </c>
      <c r="P23" s="67">
        <f t="shared" si="9"/>
        <v>3.360430190074737E-3</v>
      </c>
    </row>
    <row r="24" spans="1:16" x14ac:dyDescent="0.25">
      <c r="A24" s="4" t="s">
        <v>17</v>
      </c>
      <c r="B24" s="30" t="s">
        <v>72</v>
      </c>
      <c r="C24" s="46">
        <v>1</v>
      </c>
      <c r="D24" s="103">
        <f t="shared" si="0"/>
        <v>1.2454851164528583E-2</v>
      </c>
      <c r="E24" s="46">
        <v>2</v>
      </c>
      <c r="F24" s="103">
        <f t="shared" si="1"/>
        <v>2.0911752404851526E-2</v>
      </c>
      <c r="G24" s="64">
        <f t="shared" si="4"/>
        <v>1</v>
      </c>
      <c r="H24" s="47">
        <f t="shared" si="5"/>
        <v>100</v>
      </c>
      <c r="I24" s="55">
        <f t="shared" si="6"/>
        <v>8.4569012403229431E-3</v>
      </c>
      <c r="J24" s="46">
        <v>1080</v>
      </c>
      <c r="K24" s="103">
        <f t="shared" si="2"/>
        <v>5.7992271105563528E-3</v>
      </c>
      <c r="L24" s="46">
        <v>2025</v>
      </c>
      <c r="M24" s="103">
        <f t="shared" si="3"/>
        <v>8.1970597654685146E-3</v>
      </c>
      <c r="N24" s="64">
        <f t="shared" si="7"/>
        <v>945</v>
      </c>
      <c r="O24" s="47">
        <f t="shared" si="8"/>
        <v>87.5</v>
      </c>
      <c r="P24" s="67">
        <f t="shared" si="9"/>
        <v>2.3978326549121617E-3</v>
      </c>
    </row>
    <row r="25" spans="1:16" x14ac:dyDescent="0.25">
      <c r="A25" s="4" t="s">
        <v>18</v>
      </c>
      <c r="B25" s="30" t="s">
        <v>73</v>
      </c>
      <c r="C25" s="46">
        <v>12</v>
      </c>
      <c r="D25" s="103">
        <f t="shared" si="0"/>
        <v>0.149458213974343</v>
      </c>
      <c r="E25" s="46">
        <v>28</v>
      </c>
      <c r="F25" s="103">
        <f t="shared" si="1"/>
        <v>0.29276453366792138</v>
      </c>
      <c r="G25" s="64">
        <f t="shared" si="4"/>
        <v>16</v>
      </c>
      <c r="H25" s="47">
        <f t="shared" si="5"/>
        <v>133.33333333333331</v>
      </c>
      <c r="I25" s="55">
        <f t="shared" si="6"/>
        <v>0.14330631969357838</v>
      </c>
      <c r="J25" s="46">
        <v>8697.5</v>
      </c>
      <c r="K25" s="103">
        <f t="shared" si="2"/>
        <v>4.6702572031540629E-2</v>
      </c>
      <c r="L25" s="46">
        <v>23060.9</v>
      </c>
      <c r="M25" s="103">
        <f t="shared" si="3"/>
        <v>9.3348926195305132E-2</v>
      </c>
      <c r="N25" s="64">
        <f t="shared" si="7"/>
        <v>14363.400000000001</v>
      </c>
      <c r="O25" s="47">
        <f t="shared" si="8"/>
        <v>165.14400689853409</v>
      </c>
      <c r="P25" s="67">
        <f t="shared" si="9"/>
        <v>4.6646354163764503E-2</v>
      </c>
    </row>
    <row r="26" spans="1:16" x14ac:dyDescent="0.25">
      <c r="A26" s="4" t="s">
        <v>19</v>
      </c>
      <c r="B26" s="30" t="s">
        <v>54</v>
      </c>
      <c r="C26" s="46">
        <v>0</v>
      </c>
      <c r="D26" s="103">
        <f t="shared" si="0"/>
        <v>0</v>
      </c>
      <c r="E26" s="46">
        <v>0</v>
      </c>
      <c r="F26" s="103">
        <f t="shared" si="1"/>
        <v>0</v>
      </c>
      <c r="G26" s="64">
        <f t="shared" si="4"/>
        <v>0</v>
      </c>
      <c r="H26" s="47" t="str">
        <f t="shared" si="5"/>
        <v>-</v>
      </c>
      <c r="I26" s="55">
        <f t="shared" si="6"/>
        <v>0</v>
      </c>
      <c r="J26" s="46">
        <v>0</v>
      </c>
      <c r="K26" s="103">
        <f t="shared" si="2"/>
        <v>0</v>
      </c>
      <c r="L26" s="46">
        <v>0</v>
      </c>
      <c r="M26" s="103">
        <f t="shared" si="3"/>
        <v>0</v>
      </c>
      <c r="N26" s="64">
        <f t="shared" si="7"/>
        <v>0</v>
      </c>
      <c r="O26" s="47" t="str">
        <f t="shared" si="8"/>
        <v>-</v>
      </c>
      <c r="P26" s="67">
        <f t="shared" si="9"/>
        <v>0</v>
      </c>
    </row>
    <row r="27" spans="1:16" x14ac:dyDescent="0.25">
      <c r="A27" s="4" t="s">
        <v>20</v>
      </c>
      <c r="B27" s="30" t="s">
        <v>44</v>
      </c>
      <c r="C27" s="46">
        <v>2</v>
      </c>
      <c r="D27" s="103">
        <f t="shared" si="0"/>
        <v>2.4909702329057166E-2</v>
      </c>
      <c r="E27" s="46">
        <v>11</v>
      </c>
      <c r="F27" s="103">
        <f t="shared" si="1"/>
        <v>0.1150146382266834</v>
      </c>
      <c r="G27" s="64">
        <f>E27-C27</f>
        <v>9</v>
      </c>
      <c r="H27" s="47">
        <f t="shared" si="5"/>
        <v>450</v>
      </c>
      <c r="I27" s="55">
        <f t="shared" si="6"/>
        <v>9.0104935897626234E-2</v>
      </c>
      <c r="J27" s="46">
        <v>936.79</v>
      </c>
      <c r="K27" s="103">
        <f t="shared" si="2"/>
        <v>5.030238856387116E-3</v>
      </c>
      <c r="L27" s="46">
        <v>2435.4900000000002</v>
      </c>
      <c r="M27" s="103">
        <f t="shared" si="3"/>
        <v>9.8586948583708235E-3</v>
      </c>
      <c r="N27" s="64">
        <f>L27-J27</f>
        <v>1498.7000000000003</v>
      </c>
      <c r="O27" s="47">
        <f t="shared" si="8"/>
        <v>159.98249340834127</v>
      </c>
      <c r="P27" s="67">
        <f t="shared" si="9"/>
        <v>4.8284560019837075E-3</v>
      </c>
    </row>
    <row r="28" spans="1:16" x14ac:dyDescent="0.25">
      <c r="A28" s="16" t="s">
        <v>34</v>
      </c>
      <c r="B28" s="17" t="s">
        <v>24</v>
      </c>
      <c r="C28" s="48">
        <f>SUM(C10:C27)</f>
        <v>7274</v>
      </c>
      <c r="D28" s="49">
        <f>SUM(D10:D27)</f>
        <v>90.596587370780924</v>
      </c>
      <c r="E28" s="48">
        <f>SUM(E10:E27)</f>
        <v>8768</v>
      </c>
      <c r="F28" s="49">
        <f>SUM(F10:F27)</f>
        <v>91.6771225428691</v>
      </c>
      <c r="G28" s="49">
        <f>E28-C28</f>
        <v>1494</v>
      </c>
      <c r="H28" s="49">
        <f>(E28-C28)/C28*100</f>
        <v>20.538905691503988</v>
      </c>
      <c r="I28" s="57">
        <f>F28-D28</f>
        <v>1.080535172088176</v>
      </c>
      <c r="J28" s="48">
        <f>SUM(J10:J27)</f>
        <v>15276511.7294</v>
      </c>
      <c r="K28" s="60">
        <f>SUM(K10:K27)</f>
        <v>82.029593496174627</v>
      </c>
      <c r="L28" s="48">
        <f>SUM(L10:L27)</f>
        <v>21658924.1184</v>
      </c>
      <c r="M28" s="60">
        <f>SUM(M10:M27)</f>
        <v>87.673824915689991</v>
      </c>
      <c r="N28" s="60">
        <f>L28-J28</f>
        <v>6382412.3890000004</v>
      </c>
      <c r="O28" s="60">
        <f>(L28-J28)/J28*100</f>
        <v>41.779252371579702</v>
      </c>
      <c r="P28" s="68">
        <f>M28-K28</f>
        <v>5.6442314195153642</v>
      </c>
    </row>
    <row r="29" spans="1:16" x14ac:dyDescent="0.25">
      <c r="A29" s="10" t="s">
        <v>29</v>
      </c>
      <c r="B29" s="14" t="s">
        <v>25</v>
      </c>
      <c r="C29" s="46">
        <v>535</v>
      </c>
      <c r="D29" s="103">
        <f>C29/C$34*100</f>
        <v>6.6633453730227927</v>
      </c>
      <c r="E29" s="46">
        <v>549</v>
      </c>
      <c r="F29" s="103">
        <f>E29/E$34*100</f>
        <v>5.7402760351317434</v>
      </c>
      <c r="G29" s="64">
        <f>E29-C29</f>
        <v>14</v>
      </c>
      <c r="H29" s="47">
        <f t="shared" si="5"/>
        <v>2.6168224299065423</v>
      </c>
      <c r="I29" s="55">
        <f t="shared" si="6"/>
        <v>-0.92306933789104928</v>
      </c>
      <c r="J29" s="46">
        <v>2996753.3000000003</v>
      </c>
      <c r="K29" s="103">
        <f>J29/J$34*100</f>
        <v>16.091530537971497</v>
      </c>
      <c r="L29" s="46">
        <v>2612062.06</v>
      </c>
      <c r="M29" s="103">
        <f>L29/L$34*100</f>
        <v>10.573446329349533</v>
      </c>
      <c r="N29" s="64">
        <f>L29-J29</f>
        <v>-384691.24000000022</v>
      </c>
      <c r="O29" s="47">
        <f t="shared" ref="O29:O32" si="10">IFERROR((L29-J29)/J29*100, "-")</f>
        <v>-12.836933891088071</v>
      </c>
      <c r="P29" s="69">
        <f>M29-K29</f>
        <v>-5.5180842086219641</v>
      </c>
    </row>
    <row r="30" spans="1:16" x14ac:dyDescent="0.25">
      <c r="A30" s="10" t="s">
        <v>26</v>
      </c>
      <c r="B30" s="15" t="s">
        <v>27</v>
      </c>
      <c r="C30" s="46">
        <v>3</v>
      </c>
      <c r="D30" s="103">
        <f>C30/C$34*100</f>
        <v>3.736455349358575E-2</v>
      </c>
      <c r="E30" s="46">
        <v>3</v>
      </c>
      <c r="F30" s="103">
        <f>E30/E$34*100</f>
        <v>3.1367628607277286E-2</v>
      </c>
      <c r="G30" s="64">
        <f t="shared" ref="G30:G32" si="11">E30-C30</f>
        <v>0</v>
      </c>
      <c r="H30" s="47">
        <f t="shared" si="5"/>
        <v>0</v>
      </c>
      <c r="I30" s="55">
        <f t="shared" si="6"/>
        <v>-5.9969248863084648E-3</v>
      </c>
      <c r="J30" s="46">
        <v>5806.89</v>
      </c>
      <c r="K30" s="103">
        <f>J30/J$34*100</f>
        <v>3.1180994366683871E-2</v>
      </c>
      <c r="L30" s="46">
        <v>6401.56</v>
      </c>
      <c r="M30" s="103">
        <f>L30/L$34*100</f>
        <v>2.5913071561596362E-2</v>
      </c>
      <c r="N30" s="64">
        <f t="shared" ref="N30:N32" si="12">L30-J30</f>
        <v>594.67000000000007</v>
      </c>
      <c r="O30" s="47">
        <f t="shared" si="10"/>
        <v>10.240765711077703</v>
      </c>
      <c r="P30" s="69">
        <f t="shared" ref="P30:P32" si="13">M30-K30</f>
        <v>-5.2679228050875083E-3</v>
      </c>
    </row>
    <row r="31" spans="1:16" x14ac:dyDescent="0.25">
      <c r="A31" s="10" t="s">
        <v>28</v>
      </c>
      <c r="B31" s="35" t="s">
        <v>30</v>
      </c>
      <c r="C31" s="46">
        <v>217</v>
      </c>
      <c r="D31" s="103">
        <f>C31/C$34*100</f>
        <v>2.7027027027027026</v>
      </c>
      <c r="E31" s="46">
        <v>244</v>
      </c>
      <c r="F31" s="103">
        <f>E31/E$34*100</f>
        <v>2.5512337933918863</v>
      </c>
      <c r="G31" s="64">
        <f t="shared" si="11"/>
        <v>27</v>
      </c>
      <c r="H31" s="47">
        <f t="shared" si="5"/>
        <v>12.442396313364055</v>
      </c>
      <c r="I31" s="55">
        <f t="shared" si="6"/>
        <v>-0.15146890931081636</v>
      </c>
      <c r="J31" s="46">
        <v>344099.39999999997</v>
      </c>
      <c r="K31" s="103">
        <f>J31/J$34*100</f>
        <v>1.8476949714871984</v>
      </c>
      <c r="L31" s="46">
        <v>426592.2</v>
      </c>
      <c r="M31" s="103">
        <f>L31/L$34*100</f>
        <v>1.726815683398863</v>
      </c>
      <c r="N31" s="64">
        <f t="shared" si="12"/>
        <v>82492.800000000047</v>
      </c>
      <c r="O31" s="47">
        <f t="shared" si="10"/>
        <v>23.973537878880364</v>
      </c>
      <c r="P31" s="69">
        <f t="shared" si="13"/>
        <v>-0.12087928808833537</v>
      </c>
    </row>
    <row r="32" spans="1:16" x14ac:dyDescent="0.25">
      <c r="A32" s="4" t="s">
        <v>23</v>
      </c>
      <c r="B32" s="35" t="s">
        <v>39</v>
      </c>
      <c r="C32" s="50">
        <v>0</v>
      </c>
      <c r="D32" s="103">
        <f>C32/C$34*100</f>
        <v>0</v>
      </c>
      <c r="E32" s="46">
        <v>0</v>
      </c>
      <c r="F32" s="103">
        <f>E32/E$34*100</f>
        <v>0</v>
      </c>
      <c r="G32" s="64">
        <f t="shared" si="11"/>
        <v>0</v>
      </c>
      <c r="H32" s="47" t="str">
        <f t="shared" si="5"/>
        <v>-</v>
      </c>
      <c r="I32" s="55">
        <f t="shared" si="6"/>
        <v>0</v>
      </c>
      <c r="J32" s="46">
        <v>0</v>
      </c>
      <c r="K32" s="103">
        <f>J32/J$34*100</f>
        <v>0</v>
      </c>
      <c r="L32" s="46">
        <v>0</v>
      </c>
      <c r="M32" s="103">
        <f>L32/L$34*100</f>
        <v>0</v>
      </c>
      <c r="N32" s="64">
        <f t="shared" si="12"/>
        <v>0</v>
      </c>
      <c r="O32" s="47" t="str">
        <f t="shared" si="10"/>
        <v>-</v>
      </c>
      <c r="P32" s="69">
        <f t="shared" si="13"/>
        <v>0</v>
      </c>
    </row>
    <row r="33" spans="1:16" x14ac:dyDescent="0.25">
      <c r="A33" s="7" t="s">
        <v>21</v>
      </c>
      <c r="B33" s="20" t="s">
        <v>22</v>
      </c>
      <c r="C33" s="51">
        <f>SUM(C29:C32)</f>
        <v>755</v>
      </c>
      <c r="D33" s="65">
        <f>SUM(D29:D32)</f>
        <v>9.4034126292190798</v>
      </c>
      <c r="E33" s="51">
        <f>SUM(E29:E32)</f>
        <v>796</v>
      </c>
      <c r="F33" s="65">
        <f>SUM(F29:F32)</f>
        <v>8.3228774571309074</v>
      </c>
      <c r="G33" s="63">
        <f>E33-C33</f>
        <v>41</v>
      </c>
      <c r="H33" s="63">
        <f>(E33-C33)/C33*100</f>
        <v>5.4304635761589406</v>
      </c>
      <c r="I33" s="58">
        <f>F33-D33</f>
        <v>-1.0805351720881724</v>
      </c>
      <c r="J33" s="51">
        <f>SUM(J29:J32)</f>
        <v>3346659.5900000003</v>
      </c>
      <c r="K33" s="60">
        <f>SUM(K29:K32)</f>
        <v>17.970406503825377</v>
      </c>
      <c r="L33" s="51">
        <f>SUM(L29:L32)</f>
        <v>3045055.8200000003</v>
      </c>
      <c r="M33" s="65">
        <f>SUM(M29:M32)</f>
        <v>12.326175084309993</v>
      </c>
      <c r="N33" s="65">
        <f>L33-J33</f>
        <v>-301603.77</v>
      </c>
      <c r="O33" s="65">
        <f>(L33-J33)/J33*100</f>
        <v>-9.0120838970658497</v>
      </c>
      <c r="P33" s="70">
        <f>M33-K33</f>
        <v>-5.6442314195153838</v>
      </c>
    </row>
    <row r="34" spans="1:16" x14ac:dyDescent="0.25">
      <c r="A34" s="36" t="s">
        <v>37</v>
      </c>
      <c r="B34" s="37" t="s">
        <v>38</v>
      </c>
      <c r="C34" s="53">
        <f>C28+C33</f>
        <v>8029</v>
      </c>
      <c r="D34" s="62">
        <f>D28+D33</f>
        <v>100</v>
      </c>
      <c r="E34" s="53">
        <f>E28+E33</f>
        <v>9564</v>
      </c>
      <c r="F34" s="54">
        <f>F28+F33</f>
        <v>100</v>
      </c>
      <c r="G34" s="52">
        <f>G28+G33</f>
        <v>1535</v>
      </c>
      <c r="H34" s="52">
        <f>(E34-C34)/C34*100</f>
        <v>19.118196537551377</v>
      </c>
      <c r="I34" s="52">
        <f>F34-D34</f>
        <v>0</v>
      </c>
      <c r="J34" s="53">
        <f>J28+J33</f>
        <v>18623171.319400001</v>
      </c>
      <c r="K34" s="54">
        <f>(K28+K33)</f>
        <v>100</v>
      </c>
      <c r="L34" s="53">
        <f>L28+L33</f>
        <v>24703979.9384</v>
      </c>
      <c r="M34" s="54">
        <f>(M28+M33)</f>
        <v>99.999999999999986</v>
      </c>
      <c r="N34" s="66">
        <f>N28+N33</f>
        <v>6080808.6190000009</v>
      </c>
      <c r="O34" s="66">
        <f>(L34-J34)/J34*100</f>
        <v>32.651842775379194</v>
      </c>
      <c r="P34" s="66">
        <f>M34-K34</f>
        <v>0</v>
      </c>
    </row>
    <row r="37" spans="1:16" x14ac:dyDescent="0.25">
      <c r="B37" s="108" t="s">
        <v>66</v>
      </c>
    </row>
  </sheetData>
  <mergeCells count="6">
    <mergeCell ref="A7:A9"/>
    <mergeCell ref="C7:I7"/>
    <mergeCell ref="J7:P7"/>
    <mergeCell ref="G8:H8"/>
    <mergeCell ref="N8:O8"/>
    <mergeCell ref="B7:B9"/>
  </mergeCells>
  <pageMargins left="0.39370078740157483" right="0.39370078740157483" top="0.74803149606299213" bottom="0.74803149606299213" header="0.31496062992125984" footer="0.31496062992125984"/>
  <pageSetup paperSize="9" scale="70" orientation="landscape" verticalDpi="0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37"/>
  <sheetViews>
    <sheetView showGridLines="0" showRuler="0" view="pageLayout" zoomScale="70" zoomScaleNormal="70" zoomScalePageLayoutView="70" workbookViewId="0">
      <selection activeCell="B34" sqref="B34"/>
    </sheetView>
  </sheetViews>
  <sheetFormatPr defaultRowHeight="15" x14ac:dyDescent="0.25"/>
  <cols>
    <col min="1" max="1" width="9.85546875" customWidth="1"/>
    <col min="2" max="2" width="33.7109375" customWidth="1"/>
    <col min="3" max="3" width="10.7109375" customWidth="1"/>
    <col min="4" max="4" width="13" bestFit="1" customWidth="1"/>
    <col min="5" max="5" width="12" customWidth="1"/>
    <col min="6" max="6" width="12.85546875" bestFit="1" customWidth="1"/>
    <col min="7" max="7" width="11.5703125" bestFit="1" customWidth="1"/>
    <col min="8" max="8" width="12.42578125" bestFit="1" customWidth="1"/>
    <col min="9" max="9" width="12.28515625" style="1" customWidth="1"/>
    <col min="10" max="10" width="14.5703125" customWidth="1"/>
    <col min="11" max="11" width="9.28515625" customWidth="1"/>
    <col min="12" max="12" width="15" customWidth="1"/>
    <col min="13" max="13" width="8.85546875" customWidth="1"/>
    <col min="14" max="14" width="16.42578125" customWidth="1"/>
    <col min="15" max="15" width="10.28515625" customWidth="1"/>
    <col min="16" max="16" width="11.140625" customWidth="1"/>
  </cols>
  <sheetData>
    <row r="3" spans="1:18" x14ac:dyDescent="0.25">
      <c r="E3" s="13" t="s">
        <v>70</v>
      </c>
      <c r="F3" s="21"/>
      <c r="G3" s="21"/>
      <c r="H3" s="21"/>
      <c r="I3" s="22"/>
      <c r="J3" s="21"/>
      <c r="K3" s="21"/>
      <c r="L3" s="21"/>
      <c r="M3" s="21"/>
    </row>
    <row r="4" spans="1:18" x14ac:dyDescent="0.25">
      <c r="D4" s="11"/>
      <c r="E4" s="34"/>
      <c r="F4" s="11"/>
      <c r="G4" s="11"/>
      <c r="H4" s="11"/>
      <c r="I4" s="11"/>
      <c r="J4" s="11"/>
      <c r="K4" s="11"/>
      <c r="L4" s="11"/>
      <c r="M4" s="11"/>
      <c r="N4" s="11"/>
    </row>
    <row r="5" spans="1:18" x14ac:dyDescent="0.25"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8" ht="15.75" thickBot="1" x14ac:dyDescent="0.3"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8" ht="18" customHeight="1" x14ac:dyDescent="0.25">
      <c r="A7" s="116" t="s">
        <v>0</v>
      </c>
      <c r="B7" s="122" t="s">
        <v>33</v>
      </c>
      <c r="C7" s="119" t="s">
        <v>1</v>
      </c>
      <c r="D7" s="119"/>
      <c r="E7" s="119"/>
      <c r="F7" s="119"/>
      <c r="G7" s="119"/>
      <c r="H7" s="119"/>
      <c r="I7" s="119"/>
      <c r="J7" s="119" t="s">
        <v>35</v>
      </c>
      <c r="K7" s="119"/>
      <c r="L7" s="119"/>
      <c r="M7" s="119"/>
      <c r="N7" s="119"/>
      <c r="O7" s="119"/>
      <c r="P7" s="120"/>
    </row>
    <row r="8" spans="1:18" ht="38.25" customHeight="1" x14ac:dyDescent="0.25">
      <c r="A8" s="117"/>
      <c r="B8" s="123"/>
      <c r="C8" s="28" t="s">
        <v>1</v>
      </c>
      <c r="D8" s="28" t="s">
        <v>55</v>
      </c>
      <c r="E8" s="28" t="s">
        <v>1</v>
      </c>
      <c r="F8" s="28" t="s">
        <v>55</v>
      </c>
      <c r="G8" s="121" t="s">
        <v>31</v>
      </c>
      <c r="H8" s="121"/>
      <c r="I8" s="28" t="s">
        <v>32</v>
      </c>
      <c r="J8" s="28" t="s">
        <v>35</v>
      </c>
      <c r="K8" s="28" t="s">
        <v>55</v>
      </c>
      <c r="L8" s="28" t="s">
        <v>2</v>
      </c>
      <c r="M8" s="28" t="s">
        <v>55</v>
      </c>
      <c r="N8" s="121" t="s">
        <v>36</v>
      </c>
      <c r="O8" s="121"/>
      <c r="P8" s="26" t="s">
        <v>32</v>
      </c>
    </row>
    <row r="9" spans="1:18" ht="31.5" customHeight="1" thickBot="1" x14ac:dyDescent="0.3">
      <c r="A9" s="118"/>
      <c r="B9" s="124"/>
      <c r="C9" s="27" t="s">
        <v>58</v>
      </c>
      <c r="D9" s="27" t="s">
        <v>57</v>
      </c>
      <c r="E9" s="27" t="s">
        <v>61</v>
      </c>
      <c r="F9" s="27" t="s">
        <v>57</v>
      </c>
      <c r="G9" s="27" t="s">
        <v>59</v>
      </c>
      <c r="H9" s="27" t="s">
        <v>60</v>
      </c>
      <c r="I9" s="27" t="s">
        <v>57</v>
      </c>
      <c r="J9" s="27" t="s">
        <v>58</v>
      </c>
      <c r="K9" s="27" t="s">
        <v>57</v>
      </c>
      <c r="L9" s="27" t="s">
        <v>61</v>
      </c>
      <c r="M9" s="27" t="s">
        <v>57</v>
      </c>
      <c r="N9" s="27" t="s">
        <v>62</v>
      </c>
      <c r="O9" s="27" t="s">
        <v>60</v>
      </c>
      <c r="P9" s="25" t="s">
        <v>57</v>
      </c>
    </row>
    <row r="10" spans="1:18" x14ac:dyDescent="0.25">
      <c r="A10" s="109" t="s">
        <v>3</v>
      </c>
      <c r="B10" s="30" t="s">
        <v>40</v>
      </c>
      <c r="C10" s="46">
        <v>1580</v>
      </c>
      <c r="D10" s="103">
        <f t="shared" ref="D10:D27" si="0">C10/C$34*100</f>
        <v>20.556856622430391</v>
      </c>
      <c r="E10" s="46">
        <v>1897</v>
      </c>
      <c r="F10" s="103">
        <f t="shared" ref="F10:F27" si="1">E10/E$34*100</f>
        <v>20.446216857081268</v>
      </c>
      <c r="G10" s="64">
        <f>E10-C10</f>
        <v>317</v>
      </c>
      <c r="H10" s="47">
        <f>IFERROR((E10-C10)/C10*100, "-")</f>
        <v>20.063291139240505</v>
      </c>
      <c r="I10" s="55">
        <f>F10-D10</f>
        <v>-0.11063976534912356</v>
      </c>
      <c r="J10" s="56">
        <v>1364605.1099999999</v>
      </c>
      <c r="K10" s="103">
        <f t="shared" ref="K10:K27" si="2">J10/J$34*100</f>
        <v>7.3242406051712132</v>
      </c>
      <c r="L10" s="61">
        <v>1753837.3499999996</v>
      </c>
      <c r="M10" s="103">
        <f t="shared" ref="M10:M27" si="3">L10/L$34*100</f>
        <v>7.1255383980120923</v>
      </c>
      <c r="N10" s="64">
        <f>L10-J10</f>
        <v>389232.23999999976</v>
      </c>
      <c r="O10" s="47">
        <f>IFERROR((L10-J10)/J10*100, "-")</f>
        <v>28.523434153049582</v>
      </c>
      <c r="P10" s="67">
        <f>M10-K10</f>
        <v>-0.1987022071591209</v>
      </c>
    </row>
    <row r="11" spans="1:18" ht="20.25" customHeight="1" x14ac:dyDescent="0.25">
      <c r="A11" s="110" t="s">
        <v>4</v>
      </c>
      <c r="B11" s="30" t="s">
        <v>41</v>
      </c>
      <c r="C11" s="46">
        <v>132</v>
      </c>
      <c r="D11" s="103">
        <f t="shared" si="0"/>
        <v>1.7174082747853241</v>
      </c>
      <c r="E11" s="46">
        <v>240</v>
      </c>
      <c r="F11" s="103">
        <f t="shared" si="1"/>
        <v>2.586764388876913</v>
      </c>
      <c r="G11" s="64">
        <f t="shared" ref="G11:G26" si="4">E11-C11</f>
        <v>108</v>
      </c>
      <c r="H11" s="47">
        <f t="shared" ref="H11:H32" si="5">IFERROR((E11-C11)/C11*100, "-")</f>
        <v>81.818181818181827</v>
      </c>
      <c r="I11" s="55">
        <f t="shared" ref="I11:I32" si="6">F11-D11</f>
        <v>0.86935611409158886</v>
      </c>
      <c r="J11" s="46">
        <v>101699.73</v>
      </c>
      <c r="K11" s="103">
        <f t="shared" si="2"/>
        <v>0.54585263278176421</v>
      </c>
      <c r="L11" s="59">
        <v>277867.68</v>
      </c>
      <c r="M11" s="103">
        <f t="shared" si="3"/>
        <v>1.128928417111505</v>
      </c>
      <c r="N11" s="64">
        <f t="shared" ref="N11:N26" si="7">L11-J11</f>
        <v>176167.95</v>
      </c>
      <c r="O11" s="47">
        <f t="shared" ref="O11:O27" si="8">IFERROR((L11-J11)/J11*100, "-")</f>
        <v>173.22361622788972</v>
      </c>
      <c r="P11" s="67">
        <f>M11-K11</f>
        <v>0.58307578432974083</v>
      </c>
      <c r="R11" s="3"/>
    </row>
    <row r="12" spans="1:18" x14ac:dyDescent="0.25">
      <c r="A12" s="110" t="s">
        <v>5</v>
      </c>
      <c r="B12" s="30" t="s">
        <v>42</v>
      </c>
      <c r="C12" s="46">
        <v>1251</v>
      </c>
      <c r="D12" s="103">
        <f t="shared" si="0"/>
        <v>16.276346604215455</v>
      </c>
      <c r="E12" s="46">
        <v>1456</v>
      </c>
      <c r="F12" s="103">
        <f t="shared" si="1"/>
        <v>15.693037292519939</v>
      </c>
      <c r="G12" s="64">
        <f t="shared" si="4"/>
        <v>205</v>
      </c>
      <c r="H12" s="47">
        <f t="shared" si="5"/>
        <v>16.386890487609911</v>
      </c>
      <c r="I12" s="55">
        <f t="shared" si="6"/>
        <v>-0.58330931169551548</v>
      </c>
      <c r="J12" s="46">
        <v>2995637.1500000004</v>
      </c>
      <c r="K12" s="103">
        <f t="shared" si="2"/>
        <v>16.078473612332708</v>
      </c>
      <c r="L12" s="59">
        <v>2832525.2300000004</v>
      </c>
      <c r="M12" s="103">
        <f t="shared" si="3"/>
        <v>11.508061046654662</v>
      </c>
      <c r="N12" s="64">
        <f t="shared" si="7"/>
        <v>-163111.91999999993</v>
      </c>
      <c r="O12" s="47">
        <f t="shared" si="8"/>
        <v>-5.4449825473689266</v>
      </c>
      <c r="P12" s="67">
        <f t="shared" ref="P12:P27" si="9">M12-K12</f>
        <v>-4.5704125656780459</v>
      </c>
    </row>
    <row r="13" spans="1:18" ht="19.5" customHeight="1" x14ac:dyDescent="0.25">
      <c r="A13" s="110" t="s">
        <v>6</v>
      </c>
      <c r="B13" s="30" t="s">
        <v>43</v>
      </c>
      <c r="C13" s="46">
        <v>0</v>
      </c>
      <c r="D13" s="103">
        <f t="shared" si="0"/>
        <v>0</v>
      </c>
      <c r="E13" s="46">
        <v>0</v>
      </c>
      <c r="F13" s="103">
        <f t="shared" si="1"/>
        <v>0</v>
      </c>
      <c r="G13" s="64">
        <f t="shared" si="4"/>
        <v>0</v>
      </c>
      <c r="H13" s="47" t="str">
        <f t="shared" si="5"/>
        <v>-</v>
      </c>
      <c r="I13" s="55">
        <f t="shared" si="6"/>
        <v>0</v>
      </c>
      <c r="J13" s="46">
        <v>0</v>
      </c>
      <c r="K13" s="103">
        <f t="shared" si="2"/>
        <v>0</v>
      </c>
      <c r="L13" s="46">
        <v>0</v>
      </c>
      <c r="M13" s="103">
        <f t="shared" si="3"/>
        <v>0</v>
      </c>
      <c r="N13" s="64">
        <f t="shared" si="7"/>
        <v>0</v>
      </c>
      <c r="O13" s="47" t="str">
        <f t="shared" si="8"/>
        <v>-</v>
      </c>
      <c r="P13" s="67">
        <f t="shared" si="9"/>
        <v>0</v>
      </c>
    </row>
    <row r="14" spans="1:18" x14ac:dyDescent="0.25">
      <c r="A14" s="110" t="s">
        <v>7</v>
      </c>
      <c r="B14" s="30" t="s">
        <v>45</v>
      </c>
      <c r="C14" s="46">
        <v>0</v>
      </c>
      <c r="D14" s="103">
        <f t="shared" si="0"/>
        <v>0</v>
      </c>
      <c r="E14" s="46">
        <v>0</v>
      </c>
      <c r="F14" s="103">
        <f t="shared" si="1"/>
        <v>0</v>
      </c>
      <c r="G14" s="64">
        <f t="shared" si="4"/>
        <v>0</v>
      </c>
      <c r="H14" s="47" t="str">
        <f t="shared" si="5"/>
        <v>-</v>
      </c>
      <c r="I14" s="55">
        <f t="shared" si="6"/>
        <v>0</v>
      </c>
      <c r="J14" s="46">
        <v>0</v>
      </c>
      <c r="K14" s="103">
        <f t="shared" si="2"/>
        <v>0</v>
      </c>
      <c r="L14" s="46">
        <v>0</v>
      </c>
      <c r="M14" s="103">
        <f t="shared" si="3"/>
        <v>0</v>
      </c>
      <c r="N14" s="64">
        <f t="shared" si="7"/>
        <v>0</v>
      </c>
      <c r="O14" s="47" t="str">
        <f t="shared" si="8"/>
        <v>-</v>
      </c>
      <c r="P14" s="67">
        <f t="shared" si="9"/>
        <v>0</v>
      </c>
    </row>
    <row r="15" spans="1:18" x14ac:dyDescent="0.25">
      <c r="A15" s="110" t="s">
        <v>8</v>
      </c>
      <c r="B15" s="30" t="s">
        <v>46</v>
      </c>
      <c r="C15" s="46">
        <v>0</v>
      </c>
      <c r="D15" s="103">
        <f t="shared" si="0"/>
        <v>0</v>
      </c>
      <c r="E15" s="46">
        <v>0</v>
      </c>
      <c r="F15" s="103">
        <f t="shared" si="1"/>
        <v>0</v>
      </c>
      <c r="G15" s="64">
        <f t="shared" si="4"/>
        <v>0</v>
      </c>
      <c r="H15" s="47" t="str">
        <f t="shared" si="5"/>
        <v>-</v>
      </c>
      <c r="I15" s="55">
        <f t="shared" si="6"/>
        <v>0</v>
      </c>
      <c r="J15" s="46">
        <v>0</v>
      </c>
      <c r="K15" s="103">
        <f t="shared" si="2"/>
        <v>0</v>
      </c>
      <c r="L15" s="46">
        <v>0</v>
      </c>
      <c r="M15" s="103">
        <f t="shared" si="3"/>
        <v>0</v>
      </c>
      <c r="N15" s="64">
        <f t="shared" si="7"/>
        <v>0</v>
      </c>
      <c r="O15" s="47" t="str">
        <f t="shared" si="8"/>
        <v>-</v>
      </c>
      <c r="P15" s="67">
        <f t="shared" si="9"/>
        <v>0</v>
      </c>
    </row>
    <row r="16" spans="1:18" x14ac:dyDescent="0.25">
      <c r="A16" s="110" t="s">
        <v>9</v>
      </c>
      <c r="B16" s="30" t="s">
        <v>71</v>
      </c>
      <c r="C16" s="46">
        <v>4</v>
      </c>
      <c r="D16" s="103">
        <f t="shared" si="0"/>
        <v>5.2042674993494666E-2</v>
      </c>
      <c r="E16" s="46">
        <v>6</v>
      </c>
      <c r="F16" s="103">
        <f t="shared" si="1"/>
        <v>6.4669109721922829E-2</v>
      </c>
      <c r="G16" s="64">
        <f t="shared" si="4"/>
        <v>2</v>
      </c>
      <c r="H16" s="47">
        <f t="shared" si="5"/>
        <v>50</v>
      </c>
      <c r="I16" s="55">
        <f t="shared" si="6"/>
        <v>1.2626434728428164E-2</v>
      </c>
      <c r="J16" s="46">
        <v>2364.19</v>
      </c>
      <c r="K16" s="103">
        <f t="shared" si="2"/>
        <v>1.268930936096211E-2</v>
      </c>
      <c r="L16" s="46">
        <v>4040.59</v>
      </c>
      <c r="M16" s="103">
        <f t="shared" si="3"/>
        <v>1.6416219665765293E-2</v>
      </c>
      <c r="N16" s="64">
        <f t="shared" si="7"/>
        <v>1676.4</v>
      </c>
      <c r="O16" s="47">
        <f t="shared" si="8"/>
        <v>70.908006547697099</v>
      </c>
      <c r="P16" s="67">
        <f t="shared" si="9"/>
        <v>3.7269103048031826E-3</v>
      </c>
    </row>
    <row r="17" spans="1:16" ht="28.5" customHeight="1" x14ac:dyDescent="0.25">
      <c r="A17" s="110" t="s">
        <v>10</v>
      </c>
      <c r="B17" s="30" t="s">
        <v>47</v>
      </c>
      <c r="C17" s="46">
        <v>106</v>
      </c>
      <c r="D17" s="103">
        <f t="shared" si="0"/>
        <v>1.3791308873276087</v>
      </c>
      <c r="E17" s="46">
        <v>164</v>
      </c>
      <c r="F17" s="103">
        <f t="shared" si="1"/>
        <v>1.767622332399224</v>
      </c>
      <c r="G17" s="64">
        <f t="shared" si="4"/>
        <v>58</v>
      </c>
      <c r="H17" s="47">
        <f t="shared" si="5"/>
        <v>54.716981132075468</v>
      </c>
      <c r="I17" s="55">
        <f t="shared" si="6"/>
        <v>0.38849144507161526</v>
      </c>
      <c r="J17" s="46">
        <v>127353.13</v>
      </c>
      <c r="K17" s="103">
        <f t="shared" si="2"/>
        <v>0.68354204385300021</v>
      </c>
      <c r="L17" s="46">
        <v>847791.84000000008</v>
      </c>
      <c r="M17" s="103">
        <f t="shared" si="3"/>
        <v>3.4444318964020955</v>
      </c>
      <c r="N17" s="64">
        <f t="shared" si="7"/>
        <v>720438.71000000008</v>
      </c>
      <c r="O17" s="47">
        <f t="shared" si="8"/>
        <v>565.70161251631589</v>
      </c>
      <c r="P17" s="67">
        <f t="shared" si="9"/>
        <v>2.760889852549095</v>
      </c>
    </row>
    <row r="18" spans="1:16" x14ac:dyDescent="0.25">
      <c r="A18" s="110" t="s">
        <v>11</v>
      </c>
      <c r="B18" s="30" t="s">
        <v>48</v>
      </c>
      <c r="C18" s="46">
        <v>209</v>
      </c>
      <c r="D18" s="103">
        <f t="shared" si="0"/>
        <v>2.7192297684100963</v>
      </c>
      <c r="E18" s="46">
        <v>222</v>
      </c>
      <c r="F18" s="103">
        <f t="shared" si="1"/>
        <v>2.3927570597111445</v>
      </c>
      <c r="G18" s="64">
        <f t="shared" si="4"/>
        <v>13</v>
      </c>
      <c r="H18" s="47">
        <f t="shared" si="5"/>
        <v>6.2200956937799043</v>
      </c>
      <c r="I18" s="55">
        <f t="shared" si="6"/>
        <v>-0.32647270869895184</v>
      </c>
      <c r="J18" s="46">
        <v>290286.13999999996</v>
      </c>
      <c r="K18" s="103">
        <f t="shared" si="2"/>
        <v>1.5580518628619346</v>
      </c>
      <c r="L18" s="46">
        <v>292364.44</v>
      </c>
      <c r="M18" s="103">
        <f t="shared" si="3"/>
        <v>1.1878262504976889</v>
      </c>
      <c r="N18" s="64">
        <f t="shared" si="7"/>
        <v>2078.3000000000466</v>
      </c>
      <c r="O18" s="47">
        <f t="shared" si="8"/>
        <v>0.71594875318540763</v>
      </c>
      <c r="P18" s="67">
        <f t="shared" si="9"/>
        <v>-0.37022561236424578</v>
      </c>
    </row>
    <row r="19" spans="1:16" s="41" customFormat="1" ht="27.75" customHeight="1" x14ac:dyDescent="0.25">
      <c r="A19" s="110" t="s">
        <v>12</v>
      </c>
      <c r="B19" s="30" t="s">
        <v>50</v>
      </c>
      <c r="C19" s="46">
        <v>3853</v>
      </c>
      <c r="D19" s="103">
        <f t="shared" si="0"/>
        <v>50.130106687483732</v>
      </c>
      <c r="E19" s="46">
        <v>4612</v>
      </c>
      <c r="F19" s="103">
        <f t="shared" si="1"/>
        <v>49.70898900625135</v>
      </c>
      <c r="G19" s="64">
        <f t="shared" si="4"/>
        <v>759</v>
      </c>
      <c r="H19" s="47">
        <f t="shared" si="5"/>
        <v>19.698935894108487</v>
      </c>
      <c r="I19" s="55">
        <f t="shared" si="6"/>
        <v>-0.42111768123238136</v>
      </c>
      <c r="J19" s="46">
        <v>11073412.390000001</v>
      </c>
      <c r="K19" s="103">
        <f t="shared" si="2"/>
        <v>59.434290601948582</v>
      </c>
      <c r="L19" s="46">
        <v>16051344.809999999</v>
      </c>
      <c r="M19" s="103">
        <f t="shared" si="3"/>
        <v>65.213843110016512</v>
      </c>
      <c r="N19" s="64">
        <f t="shared" si="7"/>
        <v>4977932.4199999981</v>
      </c>
      <c r="O19" s="47">
        <f t="shared" si="8"/>
        <v>44.953915240214378</v>
      </c>
      <c r="P19" s="67">
        <f t="shared" si="9"/>
        <v>5.7795525080679298</v>
      </c>
    </row>
    <row r="20" spans="1:16" s="41" customFormat="1" ht="30" customHeight="1" x14ac:dyDescent="0.25">
      <c r="A20" s="110" t="s">
        <v>13</v>
      </c>
      <c r="B20" s="30" t="s">
        <v>51</v>
      </c>
      <c r="C20" s="46">
        <v>0</v>
      </c>
      <c r="D20" s="103">
        <f t="shared" si="0"/>
        <v>0</v>
      </c>
      <c r="E20" s="46">
        <v>0</v>
      </c>
      <c r="F20" s="103">
        <f t="shared" si="1"/>
        <v>0</v>
      </c>
      <c r="G20" s="64">
        <f t="shared" si="4"/>
        <v>0</v>
      </c>
      <c r="H20" s="47" t="str">
        <f t="shared" si="5"/>
        <v>-</v>
      </c>
      <c r="I20" s="55">
        <f t="shared" si="6"/>
        <v>0</v>
      </c>
      <c r="J20" s="46">
        <v>0</v>
      </c>
      <c r="K20" s="103">
        <f t="shared" si="2"/>
        <v>0</v>
      </c>
      <c r="L20" s="46">
        <v>0</v>
      </c>
      <c r="M20" s="103">
        <f t="shared" si="3"/>
        <v>0</v>
      </c>
      <c r="N20" s="64">
        <f t="shared" si="7"/>
        <v>0</v>
      </c>
      <c r="O20" s="47" t="str">
        <f t="shared" si="8"/>
        <v>-</v>
      </c>
      <c r="P20" s="67">
        <f t="shared" si="9"/>
        <v>0</v>
      </c>
    </row>
    <row r="21" spans="1:16" ht="27.75" customHeight="1" x14ac:dyDescent="0.25">
      <c r="A21" s="110" t="s">
        <v>14</v>
      </c>
      <c r="B21" s="30" t="s">
        <v>52</v>
      </c>
      <c r="C21" s="46">
        <v>0</v>
      </c>
      <c r="D21" s="103">
        <f t="shared" si="0"/>
        <v>0</v>
      </c>
      <c r="E21" s="46">
        <v>0</v>
      </c>
      <c r="F21" s="103">
        <f t="shared" si="1"/>
        <v>0</v>
      </c>
      <c r="G21" s="64">
        <f t="shared" si="4"/>
        <v>0</v>
      </c>
      <c r="H21" s="47" t="str">
        <f t="shared" si="5"/>
        <v>-</v>
      </c>
      <c r="I21" s="55">
        <f t="shared" si="6"/>
        <v>0</v>
      </c>
      <c r="J21" s="46">
        <v>0</v>
      </c>
      <c r="K21" s="103">
        <f t="shared" si="2"/>
        <v>0</v>
      </c>
      <c r="L21" s="46">
        <v>0</v>
      </c>
      <c r="M21" s="103">
        <f t="shared" si="3"/>
        <v>0</v>
      </c>
      <c r="N21" s="64">
        <f t="shared" si="7"/>
        <v>0</v>
      </c>
      <c r="O21" s="47" t="str">
        <f t="shared" si="8"/>
        <v>-</v>
      </c>
      <c r="P21" s="67">
        <f t="shared" si="9"/>
        <v>0</v>
      </c>
    </row>
    <row r="22" spans="1:16" x14ac:dyDescent="0.25">
      <c r="A22" s="110" t="s">
        <v>15</v>
      </c>
      <c r="B22" s="30" t="s">
        <v>53</v>
      </c>
      <c r="C22" s="46">
        <v>13</v>
      </c>
      <c r="D22" s="103">
        <f t="shared" si="0"/>
        <v>0.16913869372885768</v>
      </c>
      <c r="E22" s="46">
        <v>25</v>
      </c>
      <c r="F22" s="103">
        <f t="shared" si="1"/>
        <v>0.26945462384134511</v>
      </c>
      <c r="G22" s="64">
        <f t="shared" si="4"/>
        <v>12</v>
      </c>
      <c r="H22" s="47">
        <f t="shared" si="5"/>
        <v>92.307692307692307</v>
      </c>
      <c r="I22" s="55">
        <f t="shared" si="6"/>
        <v>0.10031593011248743</v>
      </c>
      <c r="J22" s="46">
        <v>28038.650000000005</v>
      </c>
      <c r="K22" s="103">
        <f t="shared" si="2"/>
        <v>0.15049175570226603</v>
      </c>
      <c r="L22" s="46">
        <v>139145.23000000001</v>
      </c>
      <c r="M22" s="103">
        <f t="shared" si="3"/>
        <v>0.56532304963469071</v>
      </c>
      <c r="N22" s="64">
        <f t="shared" si="7"/>
        <v>111106.58</v>
      </c>
      <c r="O22" s="47">
        <f t="shared" si="8"/>
        <v>396.26223088486779</v>
      </c>
      <c r="P22" s="67">
        <f t="shared" si="9"/>
        <v>0.41483129393242468</v>
      </c>
    </row>
    <row r="23" spans="1:16" x14ac:dyDescent="0.25">
      <c r="A23" s="110" t="s">
        <v>16</v>
      </c>
      <c r="B23" s="30" t="s">
        <v>49</v>
      </c>
      <c r="C23" s="46">
        <v>0</v>
      </c>
      <c r="D23" s="103">
        <f t="shared" si="0"/>
        <v>0</v>
      </c>
      <c r="E23" s="46">
        <v>1</v>
      </c>
      <c r="F23" s="103">
        <f t="shared" si="1"/>
        <v>1.0778184953653805E-2</v>
      </c>
      <c r="G23" s="64">
        <f t="shared" si="4"/>
        <v>1</v>
      </c>
      <c r="H23" s="47" t="str">
        <f t="shared" si="5"/>
        <v>-</v>
      </c>
      <c r="I23" s="55">
        <f t="shared" si="6"/>
        <v>1.0778184953653805E-2</v>
      </c>
      <c r="J23" s="46">
        <v>0</v>
      </c>
      <c r="K23" s="103">
        <f t="shared" si="2"/>
        <v>0</v>
      </c>
      <c r="L23" s="46">
        <v>830.16</v>
      </c>
      <c r="M23" s="103">
        <f t="shared" si="3"/>
        <v>3.3727967741670676E-3</v>
      </c>
      <c r="N23" s="64">
        <f t="shared" si="7"/>
        <v>830.16</v>
      </c>
      <c r="O23" s="47" t="str">
        <f t="shared" si="8"/>
        <v>-</v>
      </c>
      <c r="P23" s="67">
        <f t="shared" si="9"/>
        <v>3.3727967741670676E-3</v>
      </c>
    </row>
    <row r="24" spans="1:16" x14ac:dyDescent="0.25">
      <c r="A24" s="110" t="s">
        <v>17</v>
      </c>
      <c r="B24" s="30" t="s">
        <v>72</v>
      </c>
      <c r="C24" s="46">
        <v>0</v>
      </c>
      <c r="D24" s="103">
        <f t="shared" si="0"/>
        <v>0</v>
      </c>
      <c r="E24" s="46">
        <v>0</v>
      </c>
      <c r="F24" s="103">
        <f t="shared" si="1"/>
        <v>0</v>
      </c>
      <c r="G24" s="64">
        <f t="shared" si="4"/>
        <v>0</v>
      </c>
      <c r="H24" s="47" t="str">
        <f t="shared" si="5"/>
        <v>-</v>
      </c>
      <c r="I24" s="55">
        <f t="shared" si="6"/>
        <v>0</v>
      </c>
      <c r="J24" s="46">
        <v>0</v>
      </c>
      <c r="K24" s="103">
        <f t="shared" si="2"/>
        <v>0</v>
      </c>
      <c r="L24" s="46">
        <v>0</v>
      </c>
      <c r="M24" s="103">
        <f t="shared" si="3"/>
        <v>0</v>
      </c>
      <c r="N24" s="64">
        <f t="shared" si="7"/>
        <v>0</v>
      </c>
      <c r="O24" s="47" t="str">
        <f t="shared" si="8"/>
        <v>-</v>
      </c>
      <c r="P24" s="67">
        <f t="shared" si="9"/>
        <v>0</v>
      </c>
    </row>
    <row r="25" spans="1:16" ht="23.25" customHeight="1" x14ac:dyDescent="0.25">
      <c r="A25" s="110" t="s">
        <v>18</v>
      </c>
      <c r="B25" s="30" t="s">
        <v>73</v>
      </c>
      <c r="C25" s="46">
        <v>11</v>
      </c>
      <c r="D25" s="103">
        <f t="shared" si="0"/>
        <v>0.14311735623211033</v>
      </c>
      <c r="E25" s="46">
        <v>28</v>
      </c>
      <c r="F25" s="103">
        <f t="shared" si="1"/>
        <v>0.30178917870230654</v>
      </c>
      <c r="G25" s="64">
        <f t="shared" si="4"/>
        <v>17</v>
      </c>
      <c r="H25" s="47">
        <f t="shared" si="5"/>
        <v>154.54545454545453</v>
      </c>
      <c r="I25" s="55">
        <f t="shared" si="6"/>
        <v>0.15867182247019621</v>
      </c>
      <c r="J25" s="46">
        <v>8566.82</v>
      </c>
      <c r="K25" s="103">
        <f t="shared" si="2"/>
        <v>4.5980665352479043E-2</v>
      </c>
      <c r="L25" s="46">
        <v>23060.9</v>
      </c>
      <c r="M25" s="103">
        <f t="shared" si="3"/>
        <v>9.3692455827056653E-2</v>
      </c>
      <c r="N25" s="64">
        <f t="shared" si="7"/>
        <v>14494.080000000002</v>
      </c>
      <c r="O25" s="47">
        <f t="shared" si="8"/>
        <v>169.18856705288545</v>
      </c>
      <c r="P25" s="67">
        <f t="shared" si="9"/>
        <v>4.771179047457761E-2</v>
      </c>
    </row>
    <row r="26" spans="1:16" ht="17.25" customHeight="1" x14ac:dyDescent="0.25">
      <c r="A26" s="110" t="s">
        <v>19</v>
      </c>
      <c r="B26" s="30" t="s">
        <v>54</v>
      </c>
      <c r="C26" s="46">
        <v>0</v>
      </c>
      <c r="D26" s="103">
        <f t="shared" si="0"/>
        <v>0</v>
      </c>
      <c r="E26" s="46">
        <v>0</v>
      </c>
      <c r="F26" s="103">
        <f t="shared" si="1"/>
        <v>0</v>
      </c>
      <c r="G26" s="64">
        <f t="shared" si="4"/>
        <v>0</v>
      </c>
      <c r="H26" s="47" t="str">
        <f t="shared" si="5"/>
        <v>-</v>
      </c>
      <c r="I26" s="55">
        <f t="shared" si="6"/>
        <v>0</v>
      </c>
      <c r="J26" s="46">
        <v>0</v>
      </c>
      <c r="K26" s="103">
        <f t="shared" si="2"/>
        <v>0</v>
      </c>
      <c r="L26" s="46">
        <v>0</v>
      </c>
      <c r="M26" s="103">
        <f t="shared" si="3"/>
        <v>0</v>
      </c>
      <c r="N26" s="64">
        <f t="shared" si="7"/>
        <v>0</v>
      </c>
      <c r="O26" s="47" t="str">
        <f t="shared" si="8"/>
        <v>-</v>
      </c>
      <c r="P26" s="67">
        <f t="shared" si="9"/>
        <v>0</v>
      </c>
    </row>
    <row r="27" spans="1:16" x14ac:dyDescent="0.25">
      <c r="A27" s="110" t="s">
        <v>20</v>
      </c>
      <c r="B27" s="30" t="s">
        <v>44</v>
      </c>
      <c r="C27" s="46">
        <v>2</v>
      </c>
      <c r="D27" s="103">
        <f t="shared" si="0"/>
        <v>2.6021337496747333E-2</v>
      </c>
      <c r="E27" s="46">
        <v>0</v>
      </c>
      <c r="F27" s="103">
        <f t="shared" si="1"/>
        <v>0</v>
      </c>
      <c r="G27" s="64">
        <f>E27-C27</f>
        <v>-2</v>
      </c>
      <c r="H27" s="47">
        <f t="shared" si="5"/>
        <v>-100</v>
      </c>
      <c r="I27" s="55">
        <f t="shared" si="6"/>
        <v>-2.6021337496747333E-2</v>
      </c>
      <c r="J27" s="46">
        <v>936.79</v>
      </c>
      <c r="K27" s="103">
        <f t="shared" si="2"/>
        <v>5.0280299452479266E-3</v>
      </c>
      <c r="L27" s="46">
        <v>0</v>
      </c>
      <c r="M27" s="103">
        <f t="shared" si="3"/>
        <v>0</v>
      </c>
      <c r="N27" s="64">
        <f>L27-J27</f>
        <v>-936.79</v>
      </c>
      <c r="O27" s="47">
        <f t="shared" si="8"/>
        <v>-100</v>
      </c>
      <c r="P27" s="67">
        <f t="shared" si="9"/>
        <v>-5.0280299452479266E-3</v>
      </c>
    </row>
    <row r="28" spans="1:16" x14ac:dyDescent="0.25">
      <c r="A28" s="111" t="s">
        <v>34</v>
      </c>
      <c r="B28" s="17" t="s">
        <v>24</v>
      </c>
      <c r="C28" s="48">
        <f>SUM(C10:C27)</f>
        <v>7161</v>
      </c>
      <c r="D28" s="49">
        <f>SUM(D10:D27)</f>
        <v>93.169398907103812</v>
      </c>
      <c r="E28" s="48">
        <f>SUM(E10:E27)</f>
        <v>8651</v>
      </c>
      <c r="F28" s="49">
        <f>SUM(F10:F27)</f>
        <v>93.242078034059048</v>
      </c>
      <c r="G28" s="49">
        <f>E28-C28</f>
        <v>1490</v>
      </c>
      <c r="H28" s="49">
        <f>(E28-C28)/C28*100</f>
        <v>20.807149839407906</v>
      </c>
      <c r="I28" s="57">
        <f>F28-D28</f>
        <v>7.2679126955236484E-2</v>
      </c>
      <c r="J28" s="48">
        <f>SUM(J10:J27)</f>
        <v>15992900.1</v>
      </c>
      <c r="K28" s="60">
        <f>SUM(K10:K27)</f>
        <v>85.838641119310154</v>
      </c>
      <c r="L28" s="48">
        <f>SUM(L10:L27)</f>
        <v>22222808.229999997</v>
      </c>
      <c r="M28" s="60">
        <f>SUM(M10:M27)</f>
        <v>90.287433640596234</v>
      </c>
      <c r="N28" s="60">
        <f>L28-J28</f>
        <v>6229908.1299999971</v>
      </c>
      <c r="O28" s="60">
        <f>(L28-J28)/J28*100</f>
        <v>38.954211500389455</v>
      </c>
      <c r="P28" s="68">
        <f>M28-K28</f>
        <v>4.4487925212860802</v>
      </c>
    </row>
    <row r="29" spans="1:16" x14ac:dyDescent="0.25">
      <c r="A29" s="112" t="s">
        <v>29</v>
      </c>
      <c r="B29" s="14" t="s">
        <v>25</v>
      </c>
      <c r="C29" s="46">
        <v>392</v>
      </c>
      <c r="D29" s="103">
        <f>C29/C$34*100</f>
        <v>5.1001821493624773</v>
      </c>
      <c r="E29" s="46">
        <v>482</v>
      </c>
      <c r="F29" s="103">
        <f>E29/E$34*100</f>
        <v>5.1950851476611337</v>
      </c>
      <c r="G29" s="64">
        <f>E29-C29</f>
        <v>90</v>
      </c>
      <c r="H29" s="47">
        <f t="shared" si="5"/>
        <v>22.95918367346939</v>
      </c>
      <c r="I29" s="55">
        <f t="shared" si="6"/>
        <v>9.4902998298656449E-2</v>
      </c>
      <c r="J29" s="46">
        <v>2380972.91</v>
      </c>
      <c r="K29" s="103">
        <f>J29/J$34*100</f>
        <v>12.7793882196694</v>
      </c>
      <c r="L29" s="46">
        <v>2061870.1400000001</v>
      </c>
      <c r="M29" s="103">
        <f>L29/L$34*100</f>
        <v>8.3770224498210002</v>
      </c>
      <c r="N29" s="64">
        <f>L29-J29</f>
        <v>-319102.77</v>
      </c>
      <c r="O29" s="47">
        <f t="shared" ref="O29:O32" si="10">IFERROR((L29-J29)/J29*100, "-")</f>
        <v>-13.402200783544405</v>
      </c>
      <c r="P29" s="69">
        <f>M29-K29</f>
        <v>-4.4023657698483998</v>
      </c>
    </row>
    <row r="30" spans="1:16" x14ac:dyDescent="0.25">
      <c r="A30" s="112" t="s">
        <v>26</v>
      </c>
      <c r="B30" s="15" t="s">
        <v>27</v>
      </c>
      <c r="C30" s="46">
        <v>0</v>
      </c>
      <c r="D30" s="103">
        <f>C30/C$34*100</f>
        <v>0</v>
      </c>
      <c r="E30" s="46">
        <v>0</v>
      </c>
      <c r="F30" s="103">
        <f>E30/E$34*100</f>
        <v>0</v>
      </c>
      <c r="G30" s="64">
        <f t="shared" ref="G30:G32" si="11">E30-C30</f>
        <v>0</v>
      </c>
      <c r="H30" s="47" t="str">
        <f t="shared" si="5"/>
        <v>-</v>
      </c>
      <c r="I30" s="55">
        <f t="shared" si="6"/>
        <v>0</v>
      </c>
      <c r="J30" s="46">
        <v>0</v>
      </c>
      <c r="K30" s="103">
        <f>J30/J$34*100</f>
        <v>0</v>
      </c>
      <c r="L30" s="46">
        <v>882.76</v>
      </c>
      <c r="M30" s="103">
        <f>L30/L$34*100</f>
        <v>3.5865014941260974E-3</v>
      </c>
      <c r="N30" s="64">
        <f t="shared" ref="N30:N32" si="12">L30-J30</f>
        <v>882.76</v>
      </c>
      <c r="O30" s="47" t="str">
        <f t="shared" si="10"/>
        <v>-</v>
      </c>
      <c r="P30" s="69">
        <f t="shared" ref="P30:P32" si="13">M30-K30</f>
        <v>3.5865014941260974E-3</v>
      </c>
    </row>
    <row r="31" spans="1:16" ht="27.75" customHeight="1" x14ac:dyDescent="0.25">
      <c r="A31" s="112" t="s">
        <v>28</v>
      </c>
      <c r="B31" s="35" t="s">
        <v>30</v>
      </c>
      <c r="C31" s="46">
        <v>133</v>
      </c>
      <c r="D31" s="103">
        <f>C31/C$34*100</f>
        <v>1.7304189435336976</v>
      </c>
      <c r="E31" s="46">
        <v>145</v>
      </c>
      <c r="F31" s="103">
        <f>E31/E$34*100</f>
        <v>1.5628368182798016</v>
      </c>
      <c r="G31" s="64">
        <f t="shared" si="11"/>
        <v>12</v>
      </c>
      <c r="H31" s="47">
        <f t="shared" si="5"/>
        <v>9.0225563909774422</v>
      </c>
      <c r="I31" s="55">
        <f t="shared" si="6"/>
        <v>-0.16758212525389604</v>
      </c>
      <c r="J31" s="46">
        <v>257479.83</v>
      </c>
      <c r="K31" s="103">
        <f>J31/J$34*100</f>
        <v>1.3819706610204479</v>
      </c>
      <c r="L31" s="46">
        <v>327840.02</v>
      </c>
      <c r="M31" s="103">
        <f>L31/L$34*100</f>
        <v>1.331957408088642</v>
      </c>
      <c r="N31" s="64">
        <f t="shared" si="12"/>
        <v>70360.190000000031</v>
      </c>
      <c r="O31" s="47">
        <f t="shared" si="10"/>
        <v>27.326486117378607</v>
      </c>
      <c r="P31" s="69">
        <f t="shared" si="13"/>
        <v>-5.0013252931805807E-2</v>
      </c>
    </row>
    <row r="32" spans="1:16" ht="18" customHeight="1" x14ac:dyDescent="0.25">
      <c r="A32" s="110" t="s">
        <v>23</v>
      </c>
      <c r="B32" s="35" t="s">
        <v>39</v>
      </c>
      <c r="C32" s="50">
        <v>0</v>
      </c>
      <c r="D32" s="103">
        <f>C32/C$34*100</f>
        <v>0</v>
      </c>
      <c r="E32" s="46">
        <v>0</v>
      </c>
      <c r="F32" s="103">
        <f>E32/E$34*100</f>
        <v>0</v>
      </c>
      <c r="G32" s="64">
        <f t="shared" si="11"/>
        <v>0</v>
      </c>
      <c r="H32" s="47" t="str">
        <f t="shared" si="5"/>
        <v>-</v>
      </c>
      <c r="I32" s="55">
        <f t="shared" si="6"/>
        <v>0</v>
      </c>
      <c r="J32" s="46">
        <v>0</v>
      </c>
      <c r="K32" s="103">
        <f>J32/J$34*100</f>
        <v>0</v>
      </c>
      <c r="L32" s="46">
        <v>0</v>
      </c>
      <c r="M32" s="103">
        <f>L32/L$34*100</f>
        <v>0</v>
      </c>
      <c r="N32" s="64">
        <f t="shared" si="12"/>
        <v>0</v>
      </c>
      <c r="O32" s="47" t="str">
        <f t="shared" si="10"/>
        <v>-</v>
      </c>
      <c r="P32" s="69">
        <f t="shared" si="13"/>
        <v>0</v>
      </c>
    </row>
    <row r="33" spans="1:16" x14ac:dyDescent="0.25">
      <c r="A33" s="113" t="s">
        <v>21</v>
      </c>
      <c r="B33" s="20" t="s">
        <v>22</v>
      </c>
      <c r="C33" s="51">
        <f>SUM(C29:C32)</f>
        <v>525</v>
      </c>
      <c r="D33" s="65">
        <f>SUM(D29:D32)</f>
        <v>6.8306010928961749</v>
      </c>
      <c r="E33" s="51">
        <f>SUM(E29:E32)</f>
        <v>627</v>
      </c>
      <c r="F33" s="65">
        <f>SUM(F29:F32)</f>
        <v>6.7579219659409357</v>
      </c>
      <c r="G33" s="63">
        <f>E33-C33</f>
        <v>102</v>
      </c>
      <c r="H33" s="63">
        <f>(E33-C33)/C33*100</f>
        <v>19.428571428571427</v>
      </c>
      <c r="I33" s="58">
        <f>F33-D33</f>
        <v>-7.2679126955239148E-2</v>
      </c>
      <c r="J33" s="51">
        <f>SUM(J29:J32)</f>
        <v>2638452.7400000002</v>
      </c>
      <c r="K33" s="60">
        <f>SUM(K29:K32)</f>
        <v>14.161358880689848</v>
      </c>
      <c r="L33" s="51">
        <f>SUM(L29:L32)</f>
        <v>2390592.92</v>
      </c>
      <c r="M33" s="65">
        <f>SUM(M29:M32)</f>
        <v>9.7125663594037697</v>
      </c>
      <c r="N33" s="65">
        <f>L33-J33</f>
        <v>-247859.8200000003</v>
      </c>
      <c r="O33" s="65">
        <f>(L33-J33)/J33*100</f>
        <v>-9.394135291580028</v>
      </c>
      <c r="P33" s="70">
        <f>M33-K33</f>
        <v>-4.4487925212860784</v>
      </c>
    </row>
    <row r="34" spans="1:16" x14ac:dyDescent="0.25">
      <c r="A34" s="36" t="s">
        <v>37</v>
      </c>
      <c r="B34" s="37" t="s">
        <v>38</v>
      </c>
      <c r="C34" s="53">
        <f>C28+C33</f>
        <v>7686</v>
      </c>
      <c r="D34" s="62">
        <f>D28+D33</f>
        <v>99.999999999999986</v>
      </c>
      <c r="E34" s="53">
        <f>E28+E33</f>
        <v>9278</v>
      </c>
      <c r="F34" s="54">
        <f>F28+F33</f>
        <v>99.999999999999986</v>
      </c>
      <c r="G34" s="52">
        <f>G28+G33</f>
        <v>1592</v>
      </c>
      <c r="H34" s="52">
        <f>(E34-C34)/C34*100</f>
        <v>20.712984647410877</v>
      </c>
      <c r="I34" s="52">
        <f>F34-D34</f>
        <v>0</v>
      </c>
      <c r="J34" s="53">
        <f>J28+J33</f>
        <v>18631352.84</v>
      </c>
      <c r="K34" s="54">
        <f>(K28+K33)</f>
        <v>100</v>
      </c>
      <c r="L34" s="53">
        <f>L28+L33</f>
        <v>24613401.149999999</v>
      </c>
      <c r="M34" s="54">
        <f>(M28+M33)</f>
        <v>100</v>
      </c>
      <c r="N34" s="66">
        <f>N28+N33</f>
        <v>5982048.3099999968</v>
      </c>
      <c r="O34" s="66">
        <f>(L34-J34)/J34*100</f>
        <v>32.107428598298171</v>
      </c>
      <c r="P34" s="125">
        <f>M34-K34</f>
        <v>0</v>
      </c>
    </row>
    <row r="36" spans="1:16" x14ac:dyDescent="0.25">
      <c r="L36" s="82"/>
    </row>
    <row r="37" spans="1:16" x14ac:dyDescent="0.25">
      <c r="B37" s="108" t="s">
        <v>67</v>
      </c>
    </row>
  </sheetData>
  <mergeCells count="6">
    <mergeCell ref="A7:A9"/>
    <mergeCell ref="N8:O8"/>
    <mergeCell ref="J7:P7"/>
    <mergeCell ref="C7:I7"/>
    <mergeCell ref="G8:H8"/>
    <mergeCell ref="B7:B9"/>
  </mergeCells>
  <pageMargins left="0.39370078740157483" right="0.39370078740157483" top="0.78740157480314965" bottom="0.78740157480314965" header="0.31496062992125984" footer="0.31496062992125984"/>
  <pageSetup paperSize="9" scale="64" orientation="landscape" r:id="rId1"/>
  <headerFooter>
    <oddHeader>&amp;L&amp;G&amp;C&amp;"+,Regular"&amp;10Statistika tržišta osiguranja&amp;R&amp;"+,Regular"&amp;10Mjesečno izvješće</oddHeader>
    <oddFooter>&amp;C&amp;"+,Regular"&amp;10U izvješće su uključeni podatci zaključno s 30.04.2018.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BiH</vt:lpstr>
      <vt:lpstr>FBiH</vt:lpstr>
      <vt:lpstr>Sjedište u FBiH</vt:lpstr>
      <vt:lpstr>RS</vt:lpstr>
      <vt:lpstr>Sjedište u RS-u</vt:lpstr>
      <vt:lpstr>RS!Print_Area</vt:lpstr>
      <vt:lpstr>'Sjedište u RS-u'!Print_Area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2018-10-12T07:51:13Z</cp:lastPrinted>
  <dcterms:created xsi:type="dcterms:W3CDTF">2018-01-08T12:56:16Z</dcterms:created>
  <dcterms:modified xsi:type="dcterms:W3CDTF">2018-10-16T12:34:20Z</dcterms:modified>
</cp:coreProperties>
</file>