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35" windowWidth="19035" windowHeight="8145" tabRatio="431"/>
  </bookViews>
  <sheets>
    <sheet name="BiH" sheetId="23" r:id="rId1"/>
    <sheet name="FBiH" sheetId="24" r:id="rId2"/>
    <sheet name="Sjedište u FBiH" sheetId="22" r:id="rId3"/>
    <sheet name="RS" sheetId="21" r:id="rId4"/>
    <sheet name="Sjedište u RS-u" sheetId="25" r:id="rId5"/>
  </sheets>
  <definedNames>
    <definedName name="_xlnm.Print_Area" localSheetId="0">BiH!$A$1:$Q$35</definedName>
    <definedName name="_xlnm.Print_Area" localSheetId="4">'Sjedište u RS-u'!$A$1:$P$36</definedName>
  </definedNames>
  <calcPr calcId="145621"/>
</workbook>
</file>

<file path=xl/calcChain.xml><?xml version="1.0" encoding="utf-8"?>
<calcChain xmlns="http://schemas.openxmlformats.org/spreadsheetml/2006/main">
  <c r="O34" i="25" l="1"/>
  <c r="P34" i="25"/>
  <c r="H34" i="25"/>
  <c r="I34" i="25"/>
  <c r="O34" i="21"/>
  <c r="P34" i="21"/>
  <c r="H34" i="21"/>
  <c r="I34" i="21"/>
  <c r="P34" i="22"/>
  <c r="P28" i="22"/>
  <c r="O34" i="22"/>
  <c r="H34" i="22"/>
  <c r="I34" i="22"/>
  <c r="O34" i="24"/>
  <c r="P34" i="24"/>
  <c r="H34" i="24"/>
  <c r="I34" i="24"/>
  <c r="O34" i="23"/>
  <c r="P34" i="23"/>
  <c r="H34" i="23"/>
  <c r="I34" i="23"/>
  <c r="C33" i="25" l="1"/>
  <c r="L30" i="23" l="1"/>
  <c r="L31" i="23"/>
  <c r="L32" i="23"/>
  <c r="L29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L10" i="23"/>
  <c r="J30" i="23"/>
  <c r="J31" i="23"/>
  <c r="J32" i="23"/>
  <c r="J29" i="23"/>
  <c r="J11" i="23"/>
  <c r="J12" i="23"/>
  <c r="J13" i="23"/>
  <c r="J14" i="23"/>
  <c r="J15" i="23"/>
  <c r="J16" i="23"/>
  <c r="J17" i="23"/>
  <c r="J18" i="23"/>
  <c r="J19" i="23"/>
  <c r="J20" i="23"/>
  <c r="J21" i="23"/>
  <c r="J22" i="23"/>
  <c r="J23" i="23"/>
  <c r="J24" i="23"/>
  <c r="J25" i="23"/>
  <c r="J26" i="23"/>
  <c r="J27" i="23"/>
  <c r="J10" i="23"/>
  <c r="E32" i="23"/>
  <c r="E31" i="23"/>
  <c r="E30" i="23"/>
  <c r="E29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E10" i="23"/>
  <c r="C32" i="23"/>
  <c r="C31" i="23"/>
  <c r="C30" i="23"/>
  <c r="C29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C10" i="23"/>
  <c r="C33" i="24"/>
  <c r="C34" i="24" s="1"/>
  <c r="C28" i="24"/>
  <c r="C33" i="23" l="1"/>
  <c r="E28" i="23"/>
  <c r="E33" i="23"/>
  <c r="L28" i="23"/>
  <c r="L33" i="23"/>
  <c r="C28" i="23"/>
  <c r="L33" i="25"/>
  <c r="J33" i="25"/>
  <c r="N33" i="25" s="1"/>
  <c r="E33" i="25"/>
  <c r="G33" i="25" s="1"/>
  <c r="O32" i="25"/>
  <c r="N32" i="25"/>
  <c r="H32" i="25"/>
  <c r="G32" i="25"/>
  <c r="O31" i="25"/>
  <c r="N31" i="25"/>
  <c r="H31" i="25"/>
  <c r="G31" i="25"/>
  <c r="O30" i="25"/>
  <c r="N30" i="25"/>
  <c r="H30" i="25"/>
  <c r="G30" i="25"/>
  <c r="O29" i="25"/>
  <c r="N29" i="25"/>
  <c r="H29" i="25"/>
  <c r="G29" i="25"/>
  <c r="L28" i="25"/>
  <c r="J28" i="25"/>
  <c r="E28" i="25"/>
  <c r="E34" i="25" s="1"/>
  <c r="F32" i="25" s="1"/>
  <c r="C28" i="25"/>
  <c r="C34" i="25" s="1"/>
  <c r="O27" i="25"/>
  <c r="N27" i="25"/>
  <c r="H27" i="25"/>
  <c r="G27" i="25"/>
  <c r="O26" i="25"/>
  <c r="N26" i="25"/>
  <c r="H26" i="25"/>
  <c r="G26" i="25"/>
  <c r="F26" i="25"/>
  <c r="O25" i="25"/>
  <c r="N25" i="25"/>
  <c r="H25" i="25"/>
  <c r="G25" i="25"/>
  <c r="O24" i="25"/>
  <c r="N24" i="25"/>
  <c r="H24" i="25"/>
  <c r="G24" i="25"/>
  <c r="F24" i="25"/>
  <c r="O23" i="25"/>
  <c r="N23" i="25"/>
  <c r="H23" i="25"/>
  <c r="G23" i="25"/>
  <c r="O22" i="25"/>
  <c r="N22" i="25"/>
  <c r="H22" i="25"/>
  <c r="G22" i="25"/>
  <c r="F22" i="25"/>
  <c r="O21" i="25"/>
  <c r="N21" i="25"/>
  <c r="H21" i="25"/>
  <c r="G21" i="25"/>
  <c r="O20" i="25"/>
  <c r="N20" i="25"/>
  <c r="H20" i="25"/>
  <c r="G20" i="25"/>
  <c r="F20" i="25"/>
  <c r="O19" i="25"/>
  <c r="N19" i="25"/>
  <c r="H19" i="25"/>
  <c r="G19" i="25"/>
  <c r="O18" i="25"/>
  <c r="N18" i="25"/>
  <c r="H18" i="25"/>
  <c r="G18" i="25"/>
  <c r="F18" i="25"/>
  <c r="O17" i="25"/>
  <c r="N17" i="25"/>
  <c r="H17" i="25"/>
  <c r="G17" i="25"/>
  <c r="O16" i="25"/>
  <c r="N16" i="25"/>
  <c r="H16" i="25"/>
  <c r="G16" i="25"/>
  <c r="F16" i="25"/>
  <c r="O15" i="25"/>
  <c r="N15" i="25"/>
  <c r="H15" i="25"/>
  <c r="G15" i="25"/>
  <c r="O14" i="25"/>
  <c r="N14" i="25"/>
  <c r="H14" i="25"/>
  <c r="G14" i="25"/>
  <c r="F14" i="25"/>
  <c r="O13" i="25"/>
  <c r="N13" i="25"/>
  <c r="H13" i="25"/>
  <c r="G13" i="25"/>
  <c r="O12" i="25"/>
  <c r="N12" i="25"/>
  <c r="H12" i="25"/>
  <c r="G12" i="25"/>
  <c r="F12" i="25"/>
  <c r="O11" i="25"/>
  <c r="N11" i="25"/>
  <c r="H11" i="25"/>
  <c r="G11" i="25"/>
  <c r="O10" i="25"/>
  <c r="N10" i="25"/>
  <c r="H10" i="25"/>
  <c r="G10" i="25"/>
  <c r="F10" i="25"/>
  <c r="L33" i="24"/>
  <c r="J33" i="24"/>
  <c r="E33" i="24"/>
  <c r="O32" i="24"/>
  <c r="N32" i="24"/>
  <c r="H32" i="24"/>
  <c r="G32" i="24"/>
  <c r="O31" i="24"/>
  <c r="N31" i="24"/>
  <c r="H31" i="24"/>
  <c r="G31" i="24"/>
  <c r="O30" i="24"/>
  <c r="N30" i="24"/>
  <c r="H30" i="24"/>
  <c r="G30" i="24"/>
  <c r="O29" i="24"/>
  <c r="N29" i="24"/>
  <c r="H29" i="24"/>
  <c r="G29" i="24"/>
  <c r="L28" i="24"/>
  <c r="L34" i="24" s="1"/>
  <c r="M11" i="24" s="1"/>
  <c r="J28" i="24"/>
  <c r="E28" i="24"/>
  <c r="O27" i="24"/>
  <c r="N27" i="24"/>
  <c r="H27" i="24"/>
  <c r="G27" i="24"/>
  <c r="O26" i="24"/>
  <c r="N26" i="24"/>
  <c r="H26" i="24"/>
  <c r="G26" i="24"/>
  <c r="O25" i="24"/>
  <c r="N25" i="24"/>
  <c r="H25" i="24"/>
  <c r="G25" i="24"/>
  <c r="O24" i="24"/>
  <c r="N24" i="24"/>
  <c r="H24" i="24"/>
  <c r="G24" i="24"/>
  <c r="O23" i="24"/>
  <c r="N23" i="24"/>
  <c r="H23" i="24"/>
  <c r="G23" i="24"/>
  <c r="O22" i="24"/>
  <c r="N22" i="24"/>
  <c r="H22" i="24"/>
  <c r="G22" i="24"/>
  <c r="O21" i="24"/>
  <c r="N21" i="24"/>
  <c r="H21" i="24"/>
  <c r="G21" i="24"/>
  <c r="O20" i="24"/>
  <c r="N20" i="24"/>
  <c r="H20" i="24"/>
  <c r="G20" i="24"/>
  <c r="O19" i="24"/>
  <c r="N19" i="24"/>
  <c r="H19" i="24"/>
  <c r="G19" i="24"/>
  <c r="O18" i="24"/>
  <c r="N18" i="24"/>
  <c r="H18" i="24"/>
  <c r="G18" i="24"/>
  <c r="O17" i="24"/>
  <c r="N17" i="24"/>
  <c r="H17" i="24"/>
  <c r="G17" i="24"/>
  <c r="O16" i="24"/>
  <c r="N16" i="24"/>
  <c r="H16" i="24"/>
  <c r="G16" i="24"/>
  <c r="O15" i="24"/>
  <c r="N15" i="24"/>
  <c r="H15" i="24"/>
  <c r="G15" i="24"/>
  <c r="O14" i="24"/>
  <c r="N14" i="24"/>
  <c r="H14" i="24"/>
  <c r="G14" i="24"/>
  <c r="O13" i="24"/>
  <c r="N13" i="24"/>
  <c r="H13" i="24"/>
  <c r="G13" i="24"/>
  <c r="O12" i="24"/>
  <c r="N12" i="24"/>
  <c r="H12" i="24"/>
  <c r="G12" i="24"/>
  <c r="D12" i="24"/>
  <c r="O11" i="24"/>
  <c r="N11" i="24"/>
  <c r="H11" i="24"/>
  <c r="G11" i="24"/>
  <c r="D11" i="24"/>
  <c r="O10" i="24"/>
  <c r="N10" i="24"/>
  <c r="H10" i="24"/>
  <c r="G10" i="24"/>
  <c r="D10" i="24"/>
  <c r="M10" i="24" l="1"/>
  <c r="J34" i="24"/>
  <c r="N33" i="24"/>
  <c r="H28" i="25"/>
  <c r="N28" i="25"/>
  <c r="N34" i="25" s="1"/>
  <c r="H33" i="25"/>
  <c r="F11" i="25"/>
  <c r="F13" i="25"/>
  <c r="F15" i="25"/>
  <c r="F17" i="25"/>
  <c r="F19" i="25"/>
  <c r="F21" i="25"/>
  <c r="F23" i="25"/>
  <c r="F25" i="25"/>
  <c r="F27" i="25"/>
  <c r="J34" i="25"/>
  <c r="F29" i="25"/>
  <c r="F31" i="25"/>
  <c r="O33" i="25"/>
  <c r="D32" i="25"/>
  <c r="I32" i="25" s="1"/>
  <c r="D31" i="25"/>
  <c r="D30" i="25"/>
  <c r="D29" i="25"/>
  <c r="D27" i="25"/>
  <c r="D26" i="25"/>
  <c r="I26" i="25" s="1"/>
  <c r="D25" i="25"/>
  <c r="D24" i="25"/>
  <c r="I24" i="25" s="1"/>
  <c r="D23" i="25"/>
  <c r="D22" i="25"/>
  <c r="I22" i="25" s="1"/>
  <c r="D21" i="25"/>
  <c r="D20" i="25"/>
  <c r="I20" i="25" s="1"/>
  <c r="D19" i="25"/>
  <c r="D18" i="25"/>
  <c r="I18" i="25" s="1"/>
  <c r="D17" i="25"/>
  <c r="D16" i="25"/>
  <c r="I16" i="25" s="1"/>
  <c r="D15" i="25"/>
  <c r="D14" i="25"/>
  <c r="I14" i="25" s="1"/>
  <c r="D13" i="25"/>
  <c r="D12" i="25"/>
  <c r="I12" i="25" s="1"/>
  <c r="D11" i="25"/>
  <c r="D10" i="25"/>
  <c r="O28" i="25"/>
  <c r="L34" i="25"/>
  <c r="F30" i="25"/>
  <c r="I30" i="25" s="1"/>
  <c r="G28" i="25"/>
  <c r="G34" i="25" s="1"/>
  <c r="O28" i="24"/>
  <c r="H33" i="24"/>
  <c r="G33" i="24"/>
  <c r="H28" i="24"/>
  <c r="D13" i="24"/>
  <c r="D32" i="24"/>
  <c r="D31" i="24"/>
  <c r="D30" i="24"/>
  <c r="D29" i="24"/>
  <c r="D27" i="24"/>
  <c r="D26" i="24"/>
  <c r="D25" i="24"/>
  <c r="D24" i="24"/>
  <c r="D23" i="24"/>
  <c r="D22" i="24"/>
  <c r="D21" i="24"/>
  <c r="D20" i="24"/>
  <c r="D19" i="24"/>
  <c r="D18" i="24"/>
  <c r="D17" i="24"/>
  <c r="D16" i="24"/>
  <c r="D15" i="24"/>
  <c r="D14" i="24"/>
  <c r="K32" i="24"/>
  <c r="K31" i="24"/>
  <c r="K30" i="24"/>
  <c r="K29" i="24"/>
  <c r="K27" i="24"/>
  <c r="K26" i="24"/>
  <c r="K25" i="24"/>
  <c r="K24" i="24"/>
  <c r="K23" i="24"/>
  <c r="K22" i="24"/>
  <c r="K21" i="24"/>
  <c r="K20" i="24"/>
  <c r="K19" i="24"/>
  <c r="K18" i="24"/>
  <c r="K17" i="24"/>
  <c r="K16" i="24"/>
  <c r="K15" i="24"/>
  <c r="K14" i="24"/>
  <c r="K13" i="24"/>
  <c r="K12" i="24"/>
  <c r="K11" i="24"/>
  <c r="P11" i="24" s="1"/>
  <c r="K10" i="24"/>
  <c r="P10" i="24" s="1"/>
  <c r="N34" i="24"/>
  <c r="M14" i="24"/>
  <c r="M12" i="24"/>
  <c r="M32" i="24"/>
  <c r="P32" i="24" s="1"/>
  <c r="M31" i="24"/>
  <c r="P31" i="24" s="1"/>
  <c r="M30" i="24"/>
  <c r="M29" i="24"/>
  <c r="M27" i="24"/>
  <c r="P27" i="24" s="1"/>
  <c r="M26" i="24"/>
  <c r="P26" i="24" s="1"/>
  <c r="M25" i="24"/>
  <c r="P25" i="24" s="1"/>
  <c r="M24" i="24"/>
  <c r="P24" i="24" s="1"/>
  <c r="M23" i="24"/>
  <c r="P23" i="24" s="1"/>
  <c r="M22" i="24"/>
  <c r="P22" i="24" s="1"/>
  <c r="M21" i="24"/>
  <c r="M20" i="24"/>
  <c r="P20" i="24" s="1"/>
  <c r="M19" i="24"/>
  <c r="M18" i="24"/>
  <c r="P18" i="24" s="1"/>
  <c r="M17" i="24"/>
  <c r="M16" i="24"/>
  <c r="P16" i="24" s="1"/>
  <c r="M15" i="24"/>
  <c r="M13" i="24"/>
  <c r="G28" i="24"/>
  <c r="O33" i="24"/>
  <c r="E34" i="24"/>
  <c r="N28" i="24"/>
  <c r="N34" i="22"/>
  <c r="G34" i="22"/>
  <c r="P12" i="24" l="1"/>
  <c r="P15" i="24"/>
  <c r="P17" i="24"/>
  <c r="P19" i="24"/>
  <c r="P21" i="24"/>
  <c r="P30" i="24"/>
  <c r="M32" i="25"/>
  <c r="M31" i="25"/>
  <c r="M30" i="25"/>
  <c r="M29" i="25"/>
  <c r="M27" i="25"/>
  <c r="M26" i="25"/>
  <c r="M25" i="25"/>
  <c r="M24" i="25"/>
  <c r="M23" i="25"/>
  <c r="M22" i="25"/>
  <c r="M21" i="25"/>
  <c r="M20" i="25"/>
  <c r="M19" i="25"/>
  <c r="M18" i="25"/>
  <c r="M17" i="25"/>
  <c r="M16" i="25"/>
  <c r="M15" i="25"/>
  <c r="M14" i="25"/>
  <c r="M13" i="25"/>
  <c r="M12" i="25"/>
  <c r="M11" i="25"/>
  <c r="M10" i="25"/>
  <c r="D28" i="25"/>
  <c r="D33" i="25"/>
  <c r="I10" i="25"/>
  <c r="I31" i="25"/>
  <c r="K31" i="25"/>
  <c r="K29" i="25"/>
  <c r="K21" i="25"/>
  <c r="K32" i="25"/>
  <c r="K30" i="25"/>
  <c r="K26" i="25"/>
  <c r="K24" i="25"/>
  <c r="K22" i="25"/>
  <c r="K20" i="25"/>
  <c r="K18" i="25"/>
  <c r="K16" i="25"/>
  <c r="K14" i="25"/>
  <c r="K12" i="25"/>
  <c r="K10" i="25"/>
  <c r="K27" i="25"/>
  <c r="K25" i="25"/>
  <c r="K23" i="25"/>
  <c r="K19" i="25"/>
  <c r="K17" i="25"/>
  <c r="K15" i="25"/>
  <c r="K13" i="25"/>
  <c r="K11" i="25"/>
  <c r="I25" i="25"/>
  <c r="I21" i="25"/>
  <c r="I17" i="25"/>
  <c r="I13" i="25"/>
  <c r="I29" i="25"/>
  <c r="F33" i="25"/>
  <c r="I33" i="25" s="1"/>
  <c r="I27" i="25"/>
  <c r="I23" i="25"/>
  <c r="I19" i="25"/>
  <c r="I15" i="25"/>
  <c r="I11" i="25"/>
  <c r="F28" i="25"/>
  <c r="P14" i="24"/>
  <c r="D28" i="24"/>
  <c r="F32" i="24"/>
  <c r="I32" i="24" s="1"/>
  <c r="F31" i="24"/>
  <c r="I31" i="24" s="1"/>
  <c r="F30" i="24"/>
  <c r="I30" i="24" s="1"/>
  <c r="F29" i="24"/>
  <c r="F27" i="24"/>
  <c r="I27" i="24" s="1"/>
  <c r="F26" i="24"/>
  <c r="I26" i="24" s="1"/>
  <c r="F25" i="24"/>
  <c r="I25" i="24" s="1"/>
  <c r="F24" i="24"/>
  <c r="I24" i="24" s="1"/>
  <c r="F23" i="24"/>
  <c r="I23" i="24" s="1"/>
  <c r="F22" i="24"/>
  <c r="I22" i="24" s="1"/>
  <c r="F21" i="24"/>
  <c r="I21" i="24" s="1"/>
  <c r="F20" i="24"/>
  <c r="I20" i="24" s="1"/>
  <c r="F19" i="24"/>
  <c r="I19" i="24" s="1"/>
  <c r="F18" i="24"/>
  <c r="I18" i="24" s="1"/>
  <c r="F17" i="24"/>
  <c r="I17" i="24" s="1"/>
  <c r="F16" i="24"/>
  <c r="I16" i="24" s="1"/>
  <c r="F15" i="24"/>
  <c r="I15" i="24" s="1"/>
  <c r="F14" i="24"/>
  <c r="I14" i="24" s="1"/>
  <c r="F13" i="24"/>
  <c r="I13" i="24" s="1"/>
  <c r="F12" i="24"/>
  <c r="I12" i="24" s="1"/>
  <c r="F11" i="24"/>
  <c r="I11" i="24" s="1"/>
  <c r="F10" i="24"/>
  <c r="G34" i="24"/>
  <c r="M28" i="24"/>
  <c r="P13" i="24"/>
  <c r="P29" i="24"/>
  <c r="M33" i="24"/>
  <c r="K28" i="24"/>
  <c r="K33" i="24"/>
  <c r="D33" i="24"/>
  <c r="D34" i="24" s="1"/>
  <c r="D34" i="25" l="1"/>
  <c r="I28" i="25"/>
  <c r="F34" i="25"/>
  <c r="K28" i="25"/>
  <c r="K34" i="25" s="1"/>
  <c r="K33" i="25"/>
  <c r="M28" i="25"/>
  <c r="P10" i="25"/>
  <c r="P12" i="25"/>
  <c r="P14" i="25"/>
  <c r="P16" i="25"/>
  <c r="P18" i="25"/>
  <c r="P20" i="25"/>
  <c r="P22" i="25"/>
  <c r="P24" i="25"/>
  <c r="P26" i="25"/>
  <c r="M33" i="25"/>
  <c r="P33" i="25" s="1"/>
  <c r="P29" i="25"/>
  <c r="P31" i="25"/>
  <c r="P11" i="25"/>
  <c r="P13" i="25"/>
  <c r="P15" i="25"/>
  <c r="P17" i="25"/>
  <c r="P19" i="25"/>
  <c r="P21" i="25"/>
  <c r="P23" i="25"/>
  <c r="P25" i="25"/>
  <c r="P27" i="25"/>
  <c r="P30" i="25"/>
  <c r="P32" i="25"/>
  <c r="K34" i="24"/>
  <c r="P33" i="24"/>
  <c r="P28" i="24"/>
  <c r="M34" i="24"/>
  <c r="F28" i="24"/>
  <c r="I10" i="24"/>
  <c r="F33" i="24"/>
  <c r="I33" i="24" s="1"/>
  <c r="I29" i="24"/>
  <c r="I10" i="22"/>
  <c r="M34" i="25" l="1"/>
  <c r="P28" i="25"/>
  <c r="F34" i="24"/>
  <c r="I28" i="24"/>
  <c r="M34" i="22"/>
  <c r="M32" i="22"/>
  <c r="M31" i="22"/>
  <c r="M30" i="22"/>
  <c r="M29" i="22"/>
  <c r="M27" i="22"/>
  <c r="M26" i="22"/>
  <c r="M25" i="22"/>
  <c r="M24" i="22"/>
  <c r="M23" i="22"/>
  <c r="M22" i="22"/>
  <c r="M21" i="22"/>
  <c r="M20" i="22"/>
  <c r="M19" i="22"/>
  <c r="M18" i="22"/>
  <c r="M17" i="22"/>
  <c r="M16" i="22"/>
  <c r="M15" i="22"/>
  <c r="M14" i="22"/>
  <c r="M13" i="22"/>
  <c r="M12" i="22"/>
  <c r="M11" i="22"/>
  <c r="M10" i="22"/>
  <c r="K34" i="22"/>
  <c r="K32" i="22"/>
  <c r="K31" i="22"/>
  <c r="K30" i="22"/>
  <c r="K29" i="22"/>
  <c r="K28" i="22"/>
  <c r="K27" i="22"/>
  <c r="K26" i="22"/>
  <c r="K25" i="22"/>
  <c r="K24" i="22"/>
  <c r="K23" i="22"/>
  <c r="K22" i="22"/>
  <c r="K21" i="22"/>
  <c r="K20" i="22"/>
  <c r="K19" i="22"/>
  <c r="K18" i="22"/>
  <c r="K17" i="22"/>
  <c r="K16" i="22"/>
  <c r="K15" i="22"/>
  <c r="K14" i="22"/>
  <c r="K13" i="22"/>
  <c r="K12" i="22"/>
  <c r="K11" i="22"/>
  <c r="K10" i="22"/>
  <c r="C33" i="22" l="1"/>
  <c r="O32" i="23"/>
  <c r="N29" i="23"/>
  <c r="O26" i="23"/>
  <c r="H30" i="23"/>
  <c r="H31" i="23"/>
  <c r="G29" i="23"/>
  <c r="G13" i="23"/>
  <c r="H14" i="23"/>
  <c r="G15" i="23"/>
  <c r="G16" i="23"/>
  <c r="G17" i="23"/>
  <c r="H18" i="23"/>
  <c r="G19" i="23"/>
  <c r="G20" i="23"/>
  <c r="G21" i="23"/>
  <c r="H22" i="23"/>
  <c r="G23" i="23"/>
  <c r="G24" i="23"/>
  <c r="G25" i="23"/>
  <c r="H26" i="23"/>
  <c r="G27" i="23"/>
  <c r="H10" i="23"/>
  <c r="N32" i="23"/>
  <c r="O31" i="23"/>
  <c r="N31" i="23"/>
  <c r="O30" i="23"/>
  <c r="N30" i="23"/>
  <c r="O29" i="23"/>
  <c r="H29" i="23"/>
  <c r="O27" i="23"/>
  <c r="N27" i="23"/>
  <c r="N26" i="23"/>
  <c r="G26" i="23"/>
  <c r="O25" i="23"/>
  <c r="N25" i="23"/>
  <c r="H25" i="23"/>
  <c r="O24" i="23"/>
  <c r="N24" i="23"/>
  <c r="H24" i="23"/>
  <c r="O23" i="23"/>
  <c r="N23" i="23"/>
  <c r="H23" i="23"/>
  <c r="O22" i="23"/>
  <c r="N22" i="23"/>
  <c r="G22" i="23"/>
  <c r="O21" i="23"/>
  <c r="N21" i="23"/>
  <c r="H21" i="23"/>
  <c r="O20" i="23"/>
  <c r="N20" i="23"/>
  <c r="H20" i="23"/>
  <c r="O19" i="23"/>
  <c r="N19" i="23"/>
  <c r="H19" i="23"/>
  <c r="O18" i="23"/>
  <c r="N18" i="23"/>
  <c r="G18" i="23"/>
  <c r="O17" i="23"/>
  <c r="N17" i="23"/>
  <c r="H17" i="23"/>
  <c r="O16" i="23"/>
  <c r="N16" i="23"/>
  <c r="H16" i="23"/>
  <c r="O15" i="23"/>
  <c r="N15" i="23"/>
  <c r="H15" i="23"/>
  <c r="O14" i="23"/>
  <c r="N14" i="23"/>
  <c r="G14" i="23"/>
  <c r="O13" i="23"/>
  <c r="N13" i="23"/>
  <c r="H13" i="23"/>
  <c r="O12" i="23"/>
  <c r="N12" i="23"/>
  <c r="O11" i="23"/>
  <c r="N11" i="23"/>
  <c r="H11" i="23"/>
  <c r="N10" i="23"/>
  <c r="L33" i="22"/>
  <c r="J33" i="22"/>
  <c r="E33" i="22"/>
  <c r="O32" i="22"/>
  <c r="N32" i="22"/>
  <c r="H32" i="22"/>
  <c r="G32" i="22"/>
  <c r="O31" i="22"/>
  <c r="N31" i="22"/>
  <c r="H31" i="22"/>
  <c r="G31" i="22"/>
  <c r="O30" i="22"/>
  <c r="N30" i="22"/>
  <c r="H30" i="22"/>
  <c r="G30" i="22"/>
  <c r="O29" i="22"/>
  <c r="N29" i="22"/>
  <c r="H29" i="22"/>
  <c r="G29" i="22"/>
  <c r="L28" i="22"/>
  <c r="J28" i="22"/>
  <c r="E28" i="22"/>
  <c r="C28" i="22"/>
  <c r="O27" i="22"/>
  <c r="N27" i="22"/>
  <c r="H27" i="22"/>
  <c r="G27" i="22"/>
  <c r="O26" i="22"/>
  <c r="N26" i="22"/>
  <c r="H26" i="22"/>
  <c r="G26" i="22"/>
  <c r="O25" i="22"/>
  <c r="N25" i="22"/>
  <c r="H25" i="22"/>
  <c r="G25" i="22"/>
  <c r="O24" i="22"/>
  <c r="N24" i="22"/>
  <c r="H24" i="22"/>
  <c r="G24" i="22"/>
  <c r="O23" i="22"/>
  <c r="N23" i="22"/>
  <c r="H23" i="22"/>
  <c r="G23" i="22"/>
  <c r="O22" i="22"/>
  <c r="N22" i="22"/>
  <c r="H22" i="22"/>
  <c r="G22" i="22"/>
  <c r="O21" i="22"/>
  <c r="N21" i="22"/>
  <c r="H21" i="22"/>
  <c r="G21" i="22"/>
  <c r="O20" i="22"/>
  <c r="N20" i="22"/>
  <c r="H20" i="22"/>
  <c r="G20" i="22"/>
  <c r="O19" i="22"/>
  <c r="N19" i="22"/>
  <c r="H19" i="22"/>
  <c r="G19" i="22"/>
  <c r="O18" i="22"/>
  <c r="N18" i="22"/>
  <c r="H18" i="22"/>
  <c r="G18" i="22"/>
  <c r="O17" i="22"/>
  <c r="N17" i="22"/>
  <c r="H17" i="22"/>
  <c r="G17" i="22"/>
  <c r="O16" i="22"/>
  <c r="N16" i="22"/>
  <c r="H16" i="22"/>
  <c r="G16" i="22"/>
  <c r="O15" i="22"/>
  <c r="N15" i="22"/>
  <c r="H15" i="22"/>
  <c r="G15" i="22"/>
  <c r="O14" i="22"/>
  <c r="N14" i="22"/>
  <c r="H14" i="22"/>
  <c r="G14" i="22"/>
  <c r="O13" i="22"/>
  <c r="N13" i="22"/>
  <c r="H13" i="22"/>
  <c r="G13" i="22"/>
  <c r="O12" i="22"/>
  <c r="N12" i="22"/>
  <c r="H12" i="22"/>
  <c r="G12" i="22"/>
  <c r="O11" i="22"/>
  <c r="N11" i="22"/>
  <c r="H11" i="22"/>
  <c r="G11" i="22"/>
  <c r="O10" i="22"/>
  <c r="N10" i="22"/>
  <c r="H10" i="22"/>
  <c r="G10" i="22"/>
  <c r="O32" i="21"/>
  <c r="N32" i="21"/>
  <c r="O31" i="21"/>
  <c r="N31" i="21"/>
  <c r="O30" i="21"/>
  <c r="N30" i="21"/>
  <c r="O29" i="21"/>
  <c r="N29" i="21"/>
  <c r="O27" i="21"/>
  <c r="N27" i="21"/>
  <c r="O26" i="21"/>
  <c r="N26" i="21"/>
  <c r="O25" i="21"/>
  <c r="N25" i="21"/>
  <c r="O24" i="21"/>
  <c r="N24" i="21"/>
  <c r="O23" i="21"/>
  <c r="N23" i="21"/>
  <c r="O22" i="21"/>
  <c r="N22" i="21"/>
  <c r="O21" i="21"/>
  <c r="N21" i="21"/>
  <c r="O20" i="21"/>
  <c r="N20" i="21"/>
  <c r="O19" i="21"/>
  <c r="N19" i="21"/>
  <c r="O18" i="21"/>
  <c r="N18" i="21"/>
  <c r="O17" i="21"/>
  <c r="N17" i="21"/>
  <c r="O16" i="21"/>
  <c r="N16" i="21"/>
  <c r="O15" i="21"/>
  <c r="N15" i="21"/>
  <c r="O14" i="21"/>
  <c r="N14" i="21"/>
  <c r="O13" i="21"/>
  <c r="N13" i="21"/>
  <c r="O12" i="21"/>
  <c r="N12" i="21"/>
  <c r="O11" i="21"/>
  <c r="N11" i="21"/>
  <c r="O10" i="21"/>
  <c r="N10" i="21"/>
  <c r="G27" i="21"/>
  <c r="H30" i="21"/>
  <c r="H31" i="21"/>
  <c r="H32" i="21"/>
  <c r="H29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10" i="21"/>
  <c r="G30" i="21"/>
  <c r="G31" i="21"/>
  <c r="G32" i="21"/>
  <c r="G29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10" i="21"/>
  <c r="L33" i="21"/>
  <c r="L28" i="21"/>
  <c r="J33" i="21"/>
  <c r="J28" i="21"/>
  <c r="J34" i="21" s="1"/>
  <c r="E33" i="21"/>
  <c r="C33" i="21"/>
  <c r="H33" i="21" s="1"/>
  <c r="E28" i="21"/>
  <c r="E34" i="21" s="1"/>
  <c r="C28" i="21"/>
  <c r="F26" i="21" l="1"/>
  <c r="F24" i="21"/>
  <c r="F32" i="21"/>
  <c r="F30" i="21"/>
  <c r="F22" i="21"/>
  <c r="F20" i="21"/>
  <c r="F18" i="21"/>
  <c r="F16" i="21"/>
  <c r="F14" i="21"/>
  <c r="F12" i="21"/>
  <c r="F10" i="21"/>
  <c r="F27" i="21"/>
  <c r="F25" i="21"/>
  <c r="F23" i="21"/>
  <c r="F31" i="21"/>
  <c r="F29" i="21"/>
  <c r="F21" i="21"/>
  <c r="F19" i="21"/>
  <c r="F17" i="21"/>
  <c r="F15" i="21"/>
  <c r="F13" i="21"/>
  <c r="F11" i="21"/>
  <c r="G28" i="21"/>
  <c r="L34" i="21"/>
  <c r="M29" i="21" s="1"/>
  <c r="N33" i="21"/>
  <c r="M31" i="21"/>
  <c r="M26" i="21"/>
  <c r="M24" i="21"/>
  <c r="M22" i="21"/>
  <c r="M18" i="21"/>
  <c r="M10" i="21"/>
  <c r="M32" i="21"/>
  <c r="M30" i="21"/>
  <c r="M27" i="21"/>
  <c r="M25" i="21"/>
  <c r="M23" i="21"/>
  <c r="M21" i="21"/>
  <c r="M19" i="21"/>
  <c r="M17" i="21"/>
  <c r="M15" i="21"/>
  <c r="M13" i="21"/>
  <c r="M11" i="21"/>
  <c r="M20" i="21"/>
  <c r="M16" i="21"/>
  <c r="M14" i="21"/>
  <c r="M12" i="21"/>
  <c r="G33" i="21"/>
  <c r="G34" i="21" s="1"/>
  <c r="H28" i="21"/>
  <c r="O33" i="21"/>
  <c r="K31" i="21"/>
  <c r="P31" i="21" s="1"/>
  <c r="K29" i="21"/>
  <c r="K26" i="21"/>
  <c r="P26" i="21" s="1"/>
  <c r="K22" i="21"/>
  <c r="P22" i="21" s="1"/>
  <c r="K14" i="21"/>
  <c r="K10" i="21"/>
  <c r="K30" i="21"/>
  <c r="P30" i="21" s="1"/>
  <c r="K27" i="21"/>
  <c r="P27" i="21" s="1"/>
  <c r="K25" i="21"/>
  <c r="P25" i="21" s="1"/>
  <c r="K23" i="21"/>
  <c r="P23" i="21" s="1"/>
  <c r="K21" i="21"/>
  <c r="P21" i="21" s="1"/>
  <c r="K19" i="21"/>
  <c r="P19" i="21" s="1"/>
  <c r="K17" i="21"/>
  <c r="P17" i="21" s="1"/>
  <c r="K15" i="21"/>
  <c r="P15" i="21" s="1"/>
  <c r="K13" i="21"/>
  <c r="P13" i="21" s="1"/>
  <c r="K11" i="21"/>
  <c r="P11" i="21" s="1"/>
  <c r="K32" i="21"/>
  <c r="P32" i="21" s="1"/>
  <c r="K24" i="21"/>
  <c r="P24" i="21" s="1"/>
  <c r="K20" i="21"/>
  <c r="P20" i="21" s="1"/>
  <c r="K18" i="21"/>
  <c r="P18" i="21" s="1"/>
  <c r="K16" i="21"/>
  <c r="P16" i="21" s="1"/>
  <c r="K12" i="21"/>
  <c r="P12" i="21" s="1"/>
  <c r="O28" i="21"/>
  <c r="N28" i="21"/>
  <c r="N34" i="21" s="1"/>
  <c r="G31" i="23"/>
  <c r="J33" i="23"/>
  <c r="J34" i="22"/>
  <c r="J28" i="23"/>
  <c r="J34" i="23" s="1"/>
  <c r="O10" i="23"/>
  <c r="G32" i="23"/>
  <c r="E34" i="22"/>
  <c r="C34" i="22"/>
  <c r="H32" i="23"/>
  <c r="H33" i="23"/>
  <c r="G11" i="23"/>
  <c r="E34" i="23"/>
  <c r="F11" i="23" s="1"/>
  <c r="H12" i="23"/>
  <c r="G12" i="23"/>
  <c r="H27" i="23"/>
  <c r="G10" i="23"/>
  <c r="G30" i="23"/>
  <c r="C34" i="23"/>
  <c r="D10" i="23" s="1"/>
  <c r="N33" i="22"/>
  <c r="N28" i="22"/>
  <c r="H33" i="22"/>
  <c r="G33" i="22"/>
  <c r="H28" i="22"/>
  <c r="G28" i="22"/>
  <c r="O28" i="22"/>
  <c r="O33" i="22"/>
  <c r="L34" i="22"/>
  <c r="C34" i="21"/>
  <c r="N28" i="23" l="1"/>
  <c r="F32" i="23"/>
  <c r="F30" i="23"/>
  <c r="F31" i="23"/>
  <c r="F29" i="23"/>
  <c r="F25" i="23"/>
  <c r="F21" i="23"/>
  <c r="F17" i="23"/>
  <c r="F13" i="23"/>
  <c r="F10" i="23"/>
  <c r="F24" i="23"/>
  <c r="F20" i="23"/>
  <c r="F16" i="23"/>
  <c r="F12" i="23"/>
  <c r="F27" i="23"/>
  <c r="F23" i="23"/>
  <c r="F19" i="23"/>
  <c r="F15" i="23"/>
  <c r="F26" i="23"/>
  <c r="F22" i="23"/>
  <c r="F18" i="23"/>
  <c r="F14" i="23"/>
  <c r="F28" i="21"/>
  <c r="G28" i="23"/>
  <c r="F33" i="21"/>
  <c r="O28" i="23"/>
  <c r="P14" i="21"/>
  <c r="M33" i="21"/>
  <c r="L34" i="23"/>
  <c r="M28" i="21"/>
  <c r="M34" i="21" s="1"/>
  <c r="D31" i="21"/>
  <c r="I31" i="21" s="1"/>
  <c r="D29" i="21"/>
  <c r="D26" i="21"/>
  <c r="I26" i="21" s="1"/>
  <c r="D24" i="21"/>
  <c r="I24" i="21" s="1"/>
  <c r="D22" i="21"/>
  <c r="I22" i="21" s="1"/>
  <c r="D18" i="21"/>
  <c r="I18" i="21" s="1"/>
  <c r="D14" i="21"/>
  <c r="I14" i="21" s="1"/>
  <c r="D32" i="21"/>
  <c r="I32" i="21" s="1"/>
  <c r="D30" i="21"/>
  <c r="I30" i="21" s="1"/>
  <c r="D27" i="21"/>
  <c r="I27" i="21" s="1"/>
  <c r="D25" i="21"/>
  <c r="I25" i="21" s="1"/>
  <c r="D23" i="21"/>
  <c r="I23" i="21" s="1"/>
  <c r="D21" i="21"/>
  <c r="I21" i="21" s="1"/>
  <c r="D19" i="21"/>
  <c r="I19" i="21" s="1"/>
  <c r="D17" i="21"/>
  <c r="I17" i="21" s="1"/>
  <c r="D15" i="21"/>
  <c r="I15" i="21" s="1"/>
  <c r="D13" i="21"/>
  <c r="I13" i="21" s="1"/>
  <c r="D11" i="21"/>
  <c r="I11" i="21" s="1"/>
  <c r="D20" i="21"/>
  <c r="I20" i="21" s="1"/>
  <c r="D16" i="21"/>
  <c r="I16" i="21" s="1"/>
  <c r="D12" i="21"/>
  <c r="I12" i="21" s="1"/>
  <c r="D10" i="21"/>
  <c r="P10" i="21"/>
  <c r="K28" i="21"/>
  <c r="P28" i="21" s="1"/>
  <c r="K33" i="21"/>
  <c r="P29" i="21"/>
  <c r="F32" i="22"/>
  <c r="F30" i="22"/>
  <c r="F26" i="22"/>
  <c r="F24" i="22"/>
  <c r="F22" i="22"/>
  <c r="F20" i="22"/>
  <c r="F18" i="22"/>
  <c r="F16" i="22"/>
  <c r="F14" i="22"/>
  <c r="F12" i="22"/>
  <c r="F10" i="22"/>
  <c r="F21" i="22"/>
  <c r="F19" i="22"/>
  <c r="F17" i="22"/>
  <c r="F13" i="22"/>
  <c r="F31" i="22"/>
  <c r="F29" i="22"/>
  <c r="F27" i="22"/>
  <c r="F25" i="22"/>
  <c r="F23" i="22"/>
  <c r="F15" i="22"/>
  <c r="F11" i="22"/>
  <c r="D31" i="22"/>
  <c r="D29" i="22"/>
  <c r="I29" i="22" s="1"/>
  <c r="D27" i="22"/>
  <c r="D25" i="22"/>
  <c r="I25" i="22" s="1"/>
  <c r="D23" i="22"/>
  <c r="D21" i="22"/>
  <c r="I21" i="22" s="1"/>
  <c r="D19" i="22"/>
  <c r="I19" i="22" s="1"/>
  <c r="D17" i="22"/>
  <c r="I17" i="22" s="1"/>
  <c r="D15" i="22"/>
  <c r="D11" i="22"/>
  <c r="I11" i="22" s="1"/>
  <c r="D32" i="22"/>
  <c r="I32" i="22" s="1"/>
  <c r="D30" i="22"/>
  <c r="I30" i="22" s="1"/>
  <c r="D26" i="22"/>
  <c r="D24" i="22"/>
  <c r="I24" i="22" s="1"/>
  <c r="D22" i="22"/>
  <c r="D20" i="22"/>
  <c r="I20" i="22" s="1"/>
  <c r="D18" i="22"/>
  <c r="D16" i="22"/>
  <c r="D14" i="22"/>
  <c r="D12" i="22"/>
  <c r="I12" i="22" s="1"/>
  <c r="D10" i="22"/>
  <c r="D13" i="22"/>
  <c r="I13" i="22" s="1"/>
  <c r="G33" i="23"/>
  <c r="N33" i="23"/>
  <c r="O33" i="23"/>
  <c r="I16" i="22"/>
  <c r="I15" i="22"/>
  <c r="I14" i="22"/>
  <c r="I18" i="22"/>
  <c r="I22" i="22"/>
  <c r="I26" i="22"/>
  <c r="I31" i="22"/>
  <c r="H28" i="23"/>
  <c r="P32" i="22"/>
  <c r="P31" i="22"/>
  <c r="P30" i="22"/>
  <c r="P27" i="22"/>
  <c r="P26" i="22"/>
  <c r="P25" i="22"/>
  <c r="P24" i="22"/>
  <c r="P23" i="22"/>
  <c r="P22" i="22"/>
  <c r="P21" i="22"/>
  <c r="P20" i="22"/>
  <c r="P19" i="22"/>
  <c r="P18" i="22"/>
  <c r="P17" i="22"/>
  <c r="P16" i="22"/>
  <c r="P13" i="22"/>
  <c r="P12" i="22"/>
  <c r="P11" i="22"/>
  <c r="K33" i="22"/>
  <c r="N34" i="23" l="1"/>
  <c r="G34" i="23"/>
  <c r="F34" i="21"/>
  <c r="F33" i="23"/>
  <c r="F28" i="23"/>
  <c r="M31" i="23"/>
  <c r="M29" i="23"/>
  <c r="M32" i="23"/>
  <c r="M30" i="23"/>
  <c r="M27" i="23"/>
  <c r="M23" i="23"/>
  <c r="M19" i="23"/>
  <c r="M15" i="23"/>
  <c r="M11" i="23"/>
  <c r="M26" i="23"/>
  <c r="M22" i="23"/>
  <c r="M18" i="23"/>
  <c r="M14" i="23"/>
  <c r="M25" i="23"/>
  <c r="M21" i="23"/>
  <c r="M17" i="23"/>
  <c r="M13" i="23"/>
  <c r="M10" i="23"/>
  <c r="M24" i="23"/>
  <c r="M20" i="23"/>
  <c r="M16" i="23"/>
  <c r="M12" i="23"/>
  <c r="I10" i="21"/>
  <c r="D28" i="21"/>
  <c r="D33" i="21"/>
  <c r="I33" i="21" s="1"/>
  <c r="I29" i="21"/>
  <c r="K32" i="23"/>
  <c r="P32" i="23" s="1"/>
  <c r="K30" i="23"/>
  <c r="P30" i="23" s="1"/>
  <c r="K31" i="23"/>
  <c r="P31" i="23" s="1"/>
  <c r="K29" i="23"/>
  <c r="P29" i="23" s="1"/>
  <c r="K10" i="23"/>
  <c r="K25" i="23"/>
  <c r="P25" i="23" s="1"/>
  <c r="K21" i="23"/>
  <c r="P21" i="23" s="1"/>
  <c r="K17" i="23"/>
  <c r="P17" i="23" s="1"/>
  <c r="K13" i="23"/>
  <c r="P13" i="23" s="1"/>
  <c r="K26" i="23"/>
  <c r="K22" i="23"/>
  <c r="P22" i="23" s="1"/>
  <c r="K18" i="23"/>
  <c r="P18" i="23" s="1"/>
  <c r="K14" i="23"/>
  <c r="P14" i="23" s="1"/>
  <c r="K27" i="23"/>
  <c r="K23" i="23"/>
  <c r="K19" i="23"/>
  <c r="K15" i="23"/>
  <c r="K11" i="23"/>
  <c r="K24" i="23"/>
  <c r="P24" i="23" s="1"/>
  <c r="K20" i="23"/>
  <c r="P20" i="23" s="1"/>
  <c r="K16" i="23"/>
  <c r="P16" i="23" s="1"/>
  <c r="K12" i="23"/>
  <c r="K34" i="21"/>
  <c r="P33" i="21"/>
  <c r="D31" i="23"/>
  <c r="I31" i="23" s="1"/>
  <c r="D29" i="23"/>
  <c r="D27" i="23"/>
  <c r="I27" i="23" s="1"/>
  <c r="D25" i="23"/>
  <c r="I25" i="23" s="1"/>
  <c r="D23" i="23"/>
  <c r="I23" i="23" s="1"/>
  <c r="D21" i="23"/>
  <c r="I21" i="23" s="1"/>
  <c r="D19" i="23"/>
  <c r="I19" i="23" s="1"/>
  <c r="D17" i="23"/>
  <c r="I17" i="23" s="1"/>
  <c r="D15" i="23"/>
  <c r="I15" i="23" s="1"/>
  <c r="D13" i="23"/>
  <c r="I13" i="23" s="1"/>
  <c r="D32" i="23"/>
  <c r="I32" i="23" s="1"/>
  <c r="D30" i="23"/>
  <c r="I30" i="23" s="1"/>
  <c r="D26" i="23"/>
  <c r="I26" i="23" s="1"/>
  <c r="D24" i="23"/>
  <c r="I24" i="23" s="1"/>
  <c r="D22" i="23"/>
  <c r="I22" i="23" s="1"/>
  <c r="D20" i="23"/>
  <c r="I20" i="23" s="1"/>
  <c r="D18" i="23"/>
  <c r="I18" i="23" s="1"/>
  <c r="D16" i="23"/>
  <c r="I16" i="23" s="1"/>
  <c r="D14" i="23"/>
  <c r="I14" i="23" s="1"/>
  <c r="D12" i="23"/>
  <c r="I12" i="23" s="1"/>
  <c r="D11" i="23"/>
  <c r="I23" i="22"/>
  <c r="I27" i="22"/>
  <c r="F33" i="22"/>
  <c r="F28" i="22"/>
  <c r="D33" i="22"/>
  <c r="I33" i="22" s="1"/>
  <c r="D28" i="22"/>
  <c r="I28" i="21"/>
  <c r="P14" i="22"/>
  <c r="P12" i="23"/>
  <c r="P15" i="22"/>
  <c r="P26" i="23"/>
  <c r="I11" i="23"/>
  <c r="M28" i="22"/>
  <c r="P10" i="22"/>
  <c r="P29" i="22"/>
  <c r="M33" i="22"/>
  <c r="P33" i="22" s="1"/>
  <c r="P10" i="23" l="1"/>
  <c r="P19" i="23"/>
  <c r="P15" i="23"/>
  <c r="P23" i="23"/>
  <c r="M28" i="23"/>
  <c r="M33" i="23"/>
  <c r="M34" i="23" s="1"/>
  <c r="P11" i="23"/>
  <c r="P27" i="23"/>
  <c r="K28" i="23"/>
  <c r="D34" i="21"/>
  <c r="D28" i="23"/>
  <c r="K33" i="23"/>
  <c r="D33" i="23"/>
  <c r="I33" i="23" s="1"/>
  <c r="D34" i="22"/>
  <c r="F34" i="22"/>
  <c r="F34" i="23"/>
  <c r="I28" i="22"/>
  <c r="I29" i="23"/>
  <c r="I10" i="23"/>
  <c r="P33" i="23" l="1"/>
  <c r="K34" i="23"/>
  <c r="P28" i="23"/>
  <c r="D34" i="23"/>
  <c r="I28" i="23"/>
</calcChain>
</file>

<file path=xl/sharedStrings.xml><?xml version="1.0" encoding="utf-8"?>
<sst xmlns="http://schemas.openxmlformats.org/spreadsheetml/2006/main" count="409" uniqueCount="74">
  <si>
    <t>Šifra</t>
  </si>
  <si>
    <t>Broj isplaćenih šteta</t>
  </si>
  <si>
    <t>Vrijednost isplaćenih šteta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</si>
  <si>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</si>
  <si>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</si>
  <si>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</si>
  <si>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</si>
  <si>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</si>
  <si>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</si>
  <si>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</si>
  <si>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</si>
  <si>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</si>
  <si>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</si>
  <si>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</si>
  <si>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</si>
  <si>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</si>
  <si>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</si>
  <si>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</si>
  <si>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</si>
  <si>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</si>
  <si>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</si>
  <si>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</si>
  <si>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ŽIVOTNA OSIGURANJA</t>
  </si>
  <si>
    <t>19.99</t>
  </si>
  <si>
    <t>NEŽIVOTNA OSIGURANJA</t>
  </si>
  <si>
    <t>Životna osiguranja</t>
  </si>
  <si>
    <t>19.20-29</t>
  </si>
  <si>
    <t>Rente</t>
  </si>
  <si>
    <t>19.30-39</t>
  </si>
  <si>
    <t>19.01-09</t>
  </si>
  <si>
    <t>Dodatna osiguranja uz osiguranje života</t>
  </si>
  <si>
    <t>Promjena u broju isplaćenih šteta</t>
  </si>
  <si>
    <t xml:space="preserve">Promjena udjela </t>
  </si>
  <si>
    <t>Vrsta osiguranja</t>
  </si>
  <si>
    <t>I-I-2017</t>
  </si>
  <si>
    <t>01-18</t>
  </si>
  <si>
    <t xml:space="preserve">Vrijednost isplaćenih šteta </t>
  </si>
  <si>
    <t xml:space="preserve">Promjena iznosa isplaćenih šteta </t>
  </si>
  <si>
    <t>01-19</t>
  </si>
  <si>
    <t>NEŽIVOTNA I ŽIVOTNA OSIGURANJA</t>
  </si>
  <si>
    <t xml:space="preserve">Druge vrste  životnih osiguranja </t>
  </si>
  <si>
    <t>Osiguranje od nezgode</t>
  </si>
  <si>
    <t>Zdravstveno osiguranje</t>
  </si>
  <si>
    <t>Osiguranje cestovnih vozila</t>
  </si>
  <si>
    <t>Osiguranje tračnih vozila</t>
  </si>
  <si>
    <t>Osiguranje pomoći</t>
  </si>
  <si>
    <t>Osiguranje zračnih letjelica</t>
  </si>
  <si>
    <t>Osiguranje plovila</t>
  </si>
  <si>
    <t>Osiguranje od požara i elementarnih nepogoda</t>
  </si>
  <si>
    <t xml:space="preserve">Ostala osiguranja imovine </t>
  </si>
  <si>
    <t>Osiguranje kredita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</si>
  <si>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</si>
  <si>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</si>
  <si>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</si>
  <si>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</si>
  <si>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 xml:space="preserve">Osiguranje troškova pravne zaštite </t>
  </si>
  <si>
    <t xml:space="preserve">Udio </t>
  </si>
  <si>
    <t>I-I-2018</t>
  </si>
  <si>
    <t>BROJ I VRIJEDNOST ISPLAĆENIH ŠTETA PO VRSTAMA OSIGURANJA U BOSNI I HERCEGOVINI</t>
  </si>
  <si>
    <t>(%)</t>
  </si>
  <si>
    <t xml:space="preserve">Osiguranje robe u prijevozu </t>
  </si>
  <si>
    <t>Osiguranje jamstva</t>
  </si>
  <si>
    <t>Osiguranje raznih financijskih gubitaka</t>
  </si>
  <si>
    <t>Apsolutno
(broj)</t>
  </si>
  <si>
    <t>Relativno
(%)</t>
  </si>
  <si>
    <t>BROJ I VRIJEDNOST ISPLAĆENIH ŠTETA PO VRSTAMA OSIGURANJA U FEDERACIJI BOSNE I HERCEGOVINE*</t>
  </si>
  <si>
    <t>BROJ I VRIJEDNOST ISPLAĆENIH ŠTETA PO VRSTAMA OSIGURANJA U REPUBLICI SRPSKOJ*</t>
  </si>
  <si>
    <t>Apsolutno
(KM)</t>
  </si>
  <si>
    <t>*Društva za osiguranje iz Republike Srpske i podružnice društava u Federaciji Bosne i Hercegovine</t>
  </si>
  <si>
    <t>*Društva za osiguranje iz Federacije Bosne i Hercegovine i podružnice društava iz Republike Srpske</t>
  </si>
  <si>
    <t>*Društva za osiguranje iz Federacije Bosne i Hercegovine i podružnice društava u Republici Srpskoj</t>
  </si>
  <si>
    <t>BROJ I VRIJEDNOST ISPLAĆENIH ŠTETA PO VRSTAMA OSIGURANJA DRUŠTAVA SA SJEDIŠTEM U REPUBLICI SRPSKOJ*</t>
  </si>
  <si>
    <t>BROJ I VRIJEDNOST ISPLAĆENIH ŠTETA PO VRSTAMA OSIGURANJA DRUŠTAVA SA SJEDIŠTEM U FEDERACIJI BOSNE I HERCEGOVINE*</t>
  </si>
  <si>
    <t>*Društva za osiguranje iz Republike Srpske i podružnice društava iz Federacije Bosne i Hercegovine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</si>
</sst>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M_-;\-* #,##0.00\ _K_M_-;_-* &quot;-&quot;??\ _K_M_-;_-@_-"/>
    <numFmt numFmtId="164" formatCode="\+#,##0.00_ ;\-#,##0.00\ "/>
    <numFmt numFmtId="165" formatCode="\+#,##0.00;\-#,##0.00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2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 style="medium">
        <color theme="1" tint="4.9989318521683403E-2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7" fillId="0" borderId="0"/>
  </cellStyleXfs>
  <cellXfs count="124">
    <xf numFmtId="0" fontId="0" fillId="0" borderId="0" xfId="0"/>
    <xf numFmtId="0" fontId="0" fillId="0" borderId="0" xfId="0" applyFill="1"/>
    <xf numFmtId="4" fontId="4" fillId="0" borderId="0" xfId="0" applyNumberFormat="1" applyFont="1" applyBorder="1" applyAlignment="1">
      <alignment horizontal="right" vertical="center"/>
    </xf>
    <xf numFmtId="0" fontId="0" fillId="0" borderId="0" xfId="0" applyBorder="1"/>
    <xf numFmtId="4" fontId="4" fillId="0" borderId="0" xfId="0" applyNumberFormat="1" applyFont="1" applyBorder="1"/>
    <xf numFmtId="165" fontId="4" fillId="0" borderId="0" xfId="0" applyNumberFormat="1" applyFont="1" applyFill="1" applyBorder="1" applyAlignment="1">
      <alignment horizontal="right" vertical="center" wrapText="1"/>
    </xf>
    <xf numFmtId="4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horizontal="right" vertical="center"/>
    </xf>
    <xf numFmtId="164" fontId="4" fillId="2" borderId="2" xfId="6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Border="1" applyAlignment="1"/>
    <xf numFmtId="0" fontId="4" fillId="0" borderId="1" xfId="2" applyFont="1" applyFill="1" applyBorder="1" applyAlignment="1">
      <alignment vertical="center" wrapText="1" shrinkToFit="1"/>
    </xf>
    <xf numFmtId="49" fontId="5" fillId="3" borderId="5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 wrapText="1"/>
    </xf>
    <xf numFmtId="164" fontId="5" fillId="3" borderId="6" xfId="6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/>
    <xf numFmtId="0" fontId="0" fillId="0" borderId="0" xfId="0" applyAlignment="1">
      <alignment vertical="center"/>
    </xf>
    <xf numFmtId="164" fontId="4" fillId="2" borderId="4" xfId="6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164" fontId="9" fillId="2" borderId="1" xfId="6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/>
    <xf numFmtId="4" fontId="9" fillId="0" borderId="0" xfId="0" applyNumberFormat="1" applyFont="1" applyBorder="1" applyAlignment="1">
      <alignment horizontal="right" vertical="center"/>
    </xf>
    <xf numFmtId="165" fontId="9" fillId="0" borderId="0" xfId="0" applyNumberFormat="1" applyFont="1" applyFill="1" applyBorder="1" applyAlignment="1">
      <alignment horizontal="right" vertical="center" wrapText="1"/>
    </xf>
    <xf numFmtId="4" fontId="9" fillId="2" borderId="2" xfId="0" applyNumberFormat="1" applyFont="1" applyFill="1" applyBorder="1" applyAlignment="1">
      <alignment horizontal="right" vertical="center"/>
    </xf>
    <xf numFmtId="164" fontId="9" fillId="2" borderId="2" xfId="6" applyNumberFormat="1" applyFont="1" applyFill="1" applyBorder="1" applyAlignment="1">
      <alignment horizontal="right" vertical="center"/>
    </xf>
    <xf numFmtId="4" fontId="9" fillId="0" borderId="3" xfId="0" applyNumberFormat="1" applyFont="1" applyBorder="1" applyAlignment="1">
      <alignment horizontal="right" vertical="center"/>
    </xf>
    <xf numFmtId="4" fontId="9" fillId="2" borderId="0" xfId="0" applyNumberFormat="1" applyFont="1" applyFill="1" applyBorder="1" applyAlignment="1">
      <alignment horizontal="right" vertical="center"/>
    </xf>
    <xf numFmtId="164" fontId="10" fillId="3" borderId="6" xfId="6" applyNumberFormat="1" applyFont="1" applyFill="1" applyBorder="1" applyAlignment="1">
      <alignment horizontal="right" vertical="center"/>
    </xf>
    <xf numFmtId="4" fontId="10" fillId="3" borderId="6" xfId="0" applyNumberFormat="1" applyFont="1" applyFill="1" applyBorder="1" applyAlignment="1">
      <alignment horizontal="right" vertical="center"/>
    </xf>
    <xf numFmtId="3" fontId="10" fillId="3" borderId="6" xfId="0" applyNumberFormat="1" applyFont="1" applyFill="1" applyBorder="1" applyAlignment="1">
      <alignment horizontal="right" vertical="center"/>
    </xf>
    <xf numFmtId="165" fontId="9" fillId="0" borderId="1" xfId="0" applyNumberFormat="1" applyFont="1" applyFill="1" applyBorder="1" applyAlignment="1">
      <alignment horizontal="right" vertical="center" wrapText="1"/>
    </xf>
    <xf numFmtId="4" fontId="9" fillId="0" borderId="0" xfId="0" applyNumberFormat="1" applyFont="1" applyBorder="1" applyAlignment="1">
      <alignment horizontal="right" vertical="center" wrapText="1"/>
    </xf>
    <xf numFmtId="164" fontId="9" fillId="2" borderId="4" xfId="6" applyNumberFormat="1" applyFont="1" applyFill="1" applyBorder="1" applyAlignment="1">
      <alignment horizontal="right" vertical="center"/>
    </xf>
    <xf numFmtId="164" fontId="9" fillId="2" borderId="1" xfId="6" applyNumberFormat="1" applyFont="1" applyFill="1" applyBorder="1" applyAlignment="1">
      <alignment horizontal="right" vertical="center"/>
    </xf>
    <xf numFmtId="4" fontId="9" fillId="0" borderId="0" xfId="0" applyNumberFormat="1" applyFont="1" applyFill="1" applyBorder="1" applyAlignment="1">
      <alignment horizontal="right" vertical="center"/>
    </xf>
    <xf numFmtId="164" fontId="9" fillId="2" borderId="2" xfId="0" applyNumberFormat="1" applyFont="1" applyFill="1" applyBorder="1" applyAlignment="1">
      <alignment horizontal="right" vertical="center"/>
    </xf>
    <xf numFmtId="4" fontId="9" fillId="0" borderId="0" xfId="0" applyNumberFormat="1" applyFont="1" applyFill="1" applyBorder="1" applyAlignment="1">
      <alignment horizontal="right" vertical="center" wrapText="1"/>
    </xf>
    <xf numFmtId="1" fontId="10" fillId="3" borderId="6" xfId="0" applyNumberFormat="1" applyFont="1" applyFill="1" applyBorder="1" applyAlignment="1">
      <alignment horizontal="right" vertical="center"/>
    </xf>
    <xf numFmtId="164" fontId="9" fillId="2" borderId="0" xfId="6" applyNumberFormat="1" applyFont="1" applyFill="1" applyBorder="1" applyAlignment="1">
      <alignment horizontal="right" vertical="center"/>
    </xf>
    <xf numFmtId="164" fontId="9" fillId="0" borderId="0" xfId="6" applyNumberFormat="1" applyFont="1" applyFill="1" applyBorder="1" applyAlignment="1">
      <alignment horizontal="right" vertical="center"/>
    </xf>
    <xf numFmtId="164" fontId="9" fillId="2" borderId="0" xfId="0" applyNumberFormat="1" applyFont="1" applyFill="1" applyBorder="1" applyAlignment="1">
      <alignment horizontal="right" vertical="center"/>
    </xf>
    <xf numFmtId="164" fontId="10" fillId="3" borderId="6" xfId="0" applyNumberFormat="1" applyFont="1" applyFill="1" applyBorder="1" applyAlignment="1">
      <alignment horizontal="right" vertical="center"/>
    </xf>
    <xf numFmtId="165" fontId="9" fillId="0" borderId="1" xfId="0" applyNumberFormat="1" applyFont="1" applyBorder="1" applyAlignment="1">
      <alignment horizontal="right" vertical="center" wrapText="1"/>
    </xf>
    <xf numFmtId="165" fontId="9" fillId="2" borderId="4" xfId="0" applyNumberFormat="1" applyFont="1" applyFill="1" applyBorder="1" applyAlignment="1">
      <alignment horizontal="right" vertical="center"/>
    </xf>
    <xf numFmtId="165" fontId="9" fillId="0" borderId="1" xfId="0" applyNumberFormat="1" applyFont="1" applyBorder="1" applyAlignment="1">
      <alignment horizontal="right" vertical="center"/>
    </xf>
    <xf numFmtId="165" fontId="9" fillId="2" borderId="1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3" fontId="5" fillId="3" borderId="6" xfId="0" applyNumberFormat="1" applyFont="1" applyFill="1" applyBorder="1" applyAlignment="1">
      <alignment horizontal="right" vertical="center"/>
    </xf>
    <xf numFmtId="164" fontId="4" fillId="0" borderId="0" xfId="6" applyNumberFormat="1" applyFont="1" applyFill="1" applyBorder="1" applyAlignment="1">
      <alignment vertical="center"/>
    </xf>
    <xf numFmtId="164" fontId="4" fillId="2" borderId="2" xfId="6" applyNumberFormat="1" applyFont="1" applyFill="1" applyBorder="1" applyAlignment="1">
      <alignment vertical="center"/>
    </xf>
    <xf numFmtId="4" fontId="4" fillId="2" borderId="2" xfId="0" applyNumberFormat="1" applyFont="1" applyFill="1" applyBorder="1"/>
    <xf numFmtId="4" fontId="4" fillId="2" borderId="0" xfId="0" applyNumberFormat="1" applyFont="1" applyFill="1" applyBorder="1"/>
    <xf numFmtId="164" fontId="4" fillId="2" borderId="0" xfId="0" applyNumberFormat="1" applyFont="1" applyFill="1" applyBorder="1"/>
    <xf numFmtId="164" fontId="9" fillId="0" borderId="1" xfId="0" applyNumberFormat="1" applyFont="1" applyBorder="1" applyAlignment="1">
      <alignment vertical="center" wrapText="1"/>
    </xf>
    <xf numFmtId="164" fontId="9" fillId="2" borderId="4" xfId="0" applyNumberFormat="1" applyFont="1" applyFill="1" applyBorder="1"/>
    <xf numFmtId="164" fontId="9" fillId="0" borderId="1" xfId="0" applyNumberFormat="1" applyFont="1" applyBorder="1"/>
    <xf numFmtId="164" fontId="9" fillId="2" borderId="1" xfId="0" applyNumberFormat="1" applyFont="1" applyFill="1" applyBorder="1"/>
    <xf numFmtId="4" fontId="0" fillId="0" borderId="0" xfId="0" applyNumberFormat="1"/>
    <xf numFmtId="4" fontId="4" fillId="0" borderId="0" xfId="0" applyNumberFormat="1" applyFont="1" applyBorder="1" applyAlignment="1">
      <alignment vertical="center"/>
    </xf>
    <xf numFmtId="4" fontId="9" fillId="0" borderId="0" xfId="0" applyNumberFormat="1" applyFont="1" applyBorder="1" applyAlignment="1">
      <alignment vertical="center" wrapText="1"/>
    </xf>
    <xf numFmtId="0" fontId="9" fillId="2" borderId="0" xfId="0" applyFont="1" applyFill="1" applyBorder="1" applyAlignment="1">
      <alignment horizontal="right" vertical="center"/>
    </xf>
    <xf numFmtId="1" fontId="5" fillId="3" borderId="6" xfId="0" applyNumberFormat="1" applyFont="1" applyFill="1" applyBorder="1" applyAlignment="1">
      <alignment horizontal="right" vertical="center"/>
    </xf>
    <xf numFmtId="164" fontId="4" fillId="2" borderId="4" xfId="6" applyNumberFormat="1" applyFont="1" applyFill="1" applyBorder="1" applyAlignment="1">
      <alignment horizontal="right" vertical="center"/>
    </xf>
    <xf numFmtId="164" fontId="4" fillId="0" borderId="0" xfId="6" applyNumberFormat="1" applyFont="1" applyFill="1" applyBorder="1" applyAlignment="1">
      <alignment horizontal="right" vertical="center"/>
    </xf>
    <xf numFmtId="164" fontId="9" fillId="0" borderId="1" xfId="0" applyNumberFormat="1" applyFont="1" applyBorder="1" applyAlignment="1">
      <alignment horizontal="right" vertical="center"/>
    </xf>
    <xf numFmtId="164" fontId="9" fillId="2" borderId="1" xfId="0" applyNumberFormat="1" applyFont="1" applyFill="1" applyBorder="1" applyAlignment="1">
      <alignment horizontal="right" vertical="center"/>
    </xf>
    <xf numFmtId="0" fontId="11" fillId="0" borderId="0" xfId="0" applyFont="1"/>
    <xf numFmtId="0" fontId="8" fillId="2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horizontal="right" vertical="center"/>
    </xf>
    <xf numFmtId="164" fontId="9" fillId="0" borderId="0" xfId="0" applyNumberFormat="1" applyFont="1" applyFill="1" applyBorder="1" applyAlignment="1">
      <alignment vertical="center" wrapText="1"/>
    </xf>
    <xf numFmtId="4" fontId="5" fillId="3" borderId="6" xfId="0" applyNumberFormat="1" applyFont="1" applyFill="1" applyBorder="1" applyAlignment="1">
      <alignment vertical="center"/>
    </xf>
    <xf numFmtId="3" fontId="5" fillId="3" borderId="6" xfId="0" applyNumberFormat="1" applyFont="1" applyFill="1" applyBorder="1" applyAlignment="1">
      <alignment vertical="center"/>
    </xf>
    <xf numFmtId="164" fontId="5" fillId="3" borderId="6" xfId="6" applyNumberFormat="1" applyFont="1" applyFill="1" applyBorder="1" applyAlignment="1">
      <alignment vertical="center"/>
    </xf>
    <xf numFmtId="164" fontId="10" fillId="3" borderId="6" xfId="0" applyNumberFormat="1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 applyAlignment="1">
      <alignment horizontal="right" vertical="center"/>
    </xf>
    <xf numFmtId="164" fontId="4" fillId="2" borderId="2" xfId="0" applyNumberFormat="1" applyFont="1" applyFill="1" applyBorder="1" applyAlignment="1">
      <alignment horizontal="right"/>
    </xf>
    <xf numFmtId="0" fontId="0" fillId="0" borderId="0" xfId="0" applyAlignment="1">
      <alignment horizontal="right" vertical="center"/>
    </xf>
    <xf numFmtId="164" fontId="9" fillId="0" borderId="1" xfId="0" applyNumberFormat="1" applyFont="1" applyBorder="1" applyAlignment="1">
      <alignment horizontal="right" vertical="center" wrapText="1"/>
    </xf>
    <xf numFmtId="164" fontId="9" fillId="2" borderId="4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4" fontId="4" fillId="0" borderId="16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9" fontId="5" fillId="2" borderId="17" xfId="0" applyNumberFormat="1" applyFont="1" applyFill="1" applyBorder="1" applyAlignment="1">
      <alignment horizontal="center" vertical="center"/>
    </xf>
    <xf numFmtId="49" fontId="4" fillId="0" borderId="3" xfId="2" applyNumberFormat="1" applyFont="1" applyFill="1" applyBorder="1" applyAlignment="1">
      <alignment horizontal="center" vertical="center" shrinkToFit="1"/>
    </xf>
    <xf numFmtId="49" fontId="4" fillId="0" borderId="3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center" vertical="center"/>
    </xf>
    <xf numFmtId="164" fontId="10" fillId="3" borderId="7" xfId="0" applyNumberFormat="1" applyFont="1" applyFill="1" applyBorder="1" applyAlignment="1">
      <alignment horizontal="right" vertical="center"/>
    </xf>
    <xf numFmtId="164" fontId="10" fillId="3" borderId="7" xfId="0" applyNumberFormat="1" applyFont="1" applyFill="1" applyBorder="1" applyAlignment="1">
      <alignment vertical="center"/>
    </xf>
    <xf numFmtId="164" fontId="10" fillId="3" borderId="7" xfId="6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49" fontId="4" fillId="0" borderId="18" xfId="0" applyNumberFormat="1" applyFont="1" applyFill="1" applyBorder="1" applyAlignment="1">
      <alignment horizontal="center" vertical="center"/>
    </xf>
    <xf numFmtId="49" fontId="4" fillId="0" borderId="19" xfId="0" applyNumberFormat="1" applyFont="1" applyFill="1" applyBorder="1" applyAlignment="1">
      <alignment horizontal="center" vertical="center"/>
    </xf>
    <xf numFmtId="49" fontId="5" fillId="2" borderId="20" xfId="0" applyNumberFormat="1" applyFont="1" applyFill="1" applyBorder="1" applyAlignment="1">
      <alignment horizontal="center" vertical="center"/>
    </xf>
    <xf numFmtId="49" fontId="4" fillId="0" borderId="19" xfId="2" applyNumberFormat="1" applyFont="1" applyFill="1" applyBorder="1" applyAlignment="1">
      <alignment horizontal="center" vertical="center" shrinkToFit="1"/>
    </xf>
    <xf numFmtId="49" fontId="5" fillId="3" borderId="21" xfId="0" applyNumberFormat="1" applyFont="1" applyFill="1" applyBorder="1" applyAlignment="1">
      <alignment horizontal="center" vertical="center"/>
    </xf>
    <xf numFmtId="49" fontId="5" fillId="2" borderId="19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</cellXfs>
  <cellStyles count="11">
    <cellStyle name="Comma" xfId="6" builtinId="3"/>
    <cellStyle name="Normal" xfId="0" builtinId="0"/>
    <cellStyle name="Normal 2" xfId="10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showGridLines="0" tabSelected="1" showRuler="0" view="pageLayout" zoomScale="70" zoomScaleNormal="70" zoomScalePageLayoutView="70" workbookViewId="0">
      <selection activeCell="B34" sqref="B34"/>
    </sheetView>
  </sheetViews>
  <sheetFormatPr defaultRowHeight="15" x14ac:dyDescent="0.25"/>
  <cols>
    <col min="1" max="1" width="8.42578125" customWidth="1"/>
    <col min="2" max="2" width="35.5703125" customWidth="1"/>
    <col min="3" max="3" width="10.7109375" customWidth="1"/>
    <col min="4" max="4" width="13" bestFit="1" customWidth="1"/>
    <col min="5" max="5" width="12" customWidth="1"/>
    <col min="6" max="6" width="9.85546875" customWidth="1"/>
    <col min="7" max="7" width="11.5703125" bestFit="1" customWidth="1"/>
    <col min="8" max="8" width="12.42578125" bestFit="1" customWidth="1"/>
    <col min="9" max="9" width="12.28515625" style="1" customWidth="1"/>
    <col min="10" max="10" width="15" customWidth="1"/>
    <col min="11" max="11" width="9.28515625" customWidth="1"/>
    <col min="12" max="12" width="15.85546875" customWidth="1"/>
    <col min="13" max="13" width="8.85546875" customWidth="1"/>
    <col min="14" max="14" width="17.28515625" customWidth="1"/>
    <col min="15" max="15" width="9.7109375" customWidth="1"/>
    <col min="16" max="16" width="10.28515625" customWidth="1"/>
  </cols>
  <sheetData>
    <row r="1" spans="1:18" x14ac:dyDescent="0.25">
      <c r="B1" s="81"/>
    </row>
    <row r="3" spans="1:18" x14ac:dyDescent="0.25">
      <c r="E3" s="10" t="s">
        <v>58</v>
      </c>
      <c r="F3" s="17"/>
      <c r="G3" s="17"/>
      <c r="H3" s="17"/>
      <c r="I3" s="18"/>
      <c r="J3" s="17"/>
      <c r="K3" s="17"/>
      <c r="L3" s="17"/>
      <c r="M3" s="17"/>
    </row>
    <row r="4" spans="1:18" x14ac:dyDescent="0.25">
      <c r="D4" s="8"/>
      <c r="E4" s="24"/>
      <c r="F4" s="8"/>
      <c r="G4" s="8"/>
      <c r="H4" s="8"/>
      <c r="I4" s="8"/>
      <c r="J4" s="8"/>
      <c r="K4" s="8"/>
      <c r="L4" s="8"/>
      <c r="M4" s="8"/>
      <c r="N4" s="8"/>
    </row>
    <row r="5" spans="1:18" x14ac:dyDescent="0.25"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8" ht="15.75" thickBot="1" x14ac:dyDescent="0.3"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8" ht="18" customHeight="1" x14ac:dyDescent="0.25">
      <c r="A7" s="115" t="s">
        <v>0</v>
      </c>
      <c r="B7" s="121" t="s">
        <v>33</v>
      </c>
      <c r="C7" s="118" t="s">
        <v>1</v>
      </c>
      <c r="D7" s="118"/>
      <c r="E7" s="118"/>
      <c r="F7" s="118"/>
      <c r="G7" s="118"/>
      <c r="H7" s="118"/>
      <c r="I7" s="118"/>
      <c r="J7" s="118" t="s">
        <v>36</v>
      </c>
      <c r="K7" s="118"/>
      <c r="L7" s="118"/>
      <c r="M7" s="118"/>
      <c r="N7" s="118"/>
      <c r="O7" s="118"/>
      <c r="P7" s="119"/>
    </row>
    <row r="8" spans="1:18" ht="38.25" customHeight="1" x14ac:dyDescent="0.25">
      <c r="A8" s="116"/>
      <c r="B8" s="122"/>
      <c r="C8" s="29" t="s">
        <v>1</v>
      </c>
      <c r="D8" s="29" t="s">
        <v>56</v>
      </c>
      <c r="E8" s="29" t="s">
        <v>1</v>
      </c>
      <c r="F8" s="29" t="s">
        <v>56</v>
      </c>
      <c r="G8" s="120" t="s">
        <v>31</v>
      </c>
      <c r="H8" s="120"/>
      <c r="I8" s="29" t="s">
        <v>32</v>
      </c>
      <c r="J8" s="29" t="s">
        <v>36</v>
      </c>
      <c r="K8" s="29" t="s">
        <v>56</v>
      </c>
      <c r="L8" s="29" t="s">
        <v>2</v>
      </c>
      <c r="M8" s="29" t="s">
        <v>56</v>
      </c>
      <c r="N8" s="120" t="s">
        <v>37</v>
      </c>
      <c r="O8" s="120"/>
      <c r="P8" s="20" t="s">
        <v>32</v>
      </c>
    </row>
    <row r="9" spans="1:18" ht="36" customHeight="1" thickBot="1" x14ac:dyDescent="0.3">
      <c r="A9" s="117"/>
      <c r="B9" s="123"/>
      <c r="C9" s="21" t="s">
        <v>34</v>
      </c>
      <c r="D9" s="21" t="s">
        <v>59</v>
      </c>
      <c r="E9" s="21" t="s">
        <v>57</v>
      </c>
      <c r="F9" s="21" t="s">
        <v>59</v>
      </c>
      <c r="G9" s="21" t="s">
        <v>63</v>
      </c>
      <c r="H9" s="21" t="s">
        <v>64</v>
      </c>
      <c r="I9" s="21" t="s">
        <v>59</v>
      </c>
      <c r="J9" s="21" t="s">
        <v>34</v>
      </c>
      <c r="K9" s="21" t="s">
        <v>59</v>
      </c>
      <c r="L9" s="21" t="s">
        <v>57</v>
      </c>
      <c r="M9" s="21" t="s">
        <v>59</v>
      </c>
      <c r="N9" s="21" t="s">
        <v>67</v>
      </c>
      <c r="O9" s="21" t="s">
        <v>64</v>
      </c>
      <c r="P9" s="19" t="s">
        <v>59</v>
      </c>
    </row>
    <row r="10" spans="1:18" x14ac:dyDescent="0.25">
      <c r="A10" s="98" t="s">
        <v>3</v>
      </c>
      <c r="B10" s="23" t="s">
        <v>41</v>
      </c>
      <c r="C10" s="2">
        <f>FBiH!C10+RS!C10</f>
        <v>1125</v>
      </c>
      <c r="D10" s="83">
        <f>C10/C$34*100</f>
        <v>13.682802237898322</v>
      </c>
      <c r="E10" s="2">
        <f>FBiH!E10+RS!E10</f>
        <v>1405</v>
      </c>
      <c r="F10" s="83">
        <f t="shared" ref="F10:F27" si="0">E10/E$34*100</f>
        <v>14.848869160853942</v>
      </c>
      <c r="G10" s="78">
        <f>E10-C10</f>
        <v>280</v>
      </c>
      <c r="H10" s="5">
        <f>IFERROR((E10-C10)/C10*100, "-")</f>
        <v>24.888888888888889</v>
      </c>
      <c r="I10" s="45">
        <f>F10-D10</f>
        <v>1.1660669229556202</v>
      </c>
      <c r="J10" s="2">
        <f>FBiH!J10+RS!J10</f>
        <v>1277685.6599000001</v>
      </c>
      <c r="K10" s="86">
        <f t="shared" ref="K10:K27" si="1">J10/J$34*100</f>
        <v>7.2519207802610532</v>
      </c>
      <c r="L10" s="2">
        <f>FBiH!L10+RS!L10</f>
        <v>1710653.9789999998</v>
      </c>
      <c r="M10" s="91">
        <f t="shared" ref="M10:M27" si="2">L10/L$34*100</f>
        <v>8.6876119185902621</v>
      </c>
      <c r="N10" s="78">
        <f>L10-J10</f>
        <v>432968.31909999973</v>
      </c>
      <c r="O10" s="5">
        <f>IFERROR((L10-J10)/J10*100, "-")</f>
        <v>33.886920131348006</v>
      </c>
      <c r="P10" s="95">
        <f>M10-K10</f>
        <v>1.4356911383292088</v>
      </c>
    </row>
    <row r="11" spans="1:18" ht="18" customHeight="1" x14ac:dyDescent="0.25">
      <c r="A11" s="99" t="s">
        <v>4</v>
      </c>
      <c r="B11" s="23" t="s">
        <v>42</v>
      </c>
      <c r="C11" s="2">
        <f>FBiH!C11+RS!C11</f>
        <v>676</v>
      </c>
      <c r="D11" s="83">
        <f t="shared" ref="D11:D27" si="3">C11/C$34*100</f>
        <v>8.2218438336171253</v>
      </c>
      <c r="E11" s="2">
        <f>FBiH!E11+RS!E11</f>
        <v>1379</v>
      </c>
      <c r="F11" s="83">
        <f>E11/E$34*100</f>
        <v>14.574085816952017</v>
      </c>
      <c r="G11" s="78">
        <f t="shared" ref="G11:G26" si="4">E11-C11</f>
        <v>703</v>
      </c>
      <c r="H11" s="5">
        <f t="shared" ref="H11:H32" si="5">IFERROR((E11-C11)/C11*100, "-")</f>
        <v>103.99408284023667</v>
      </c>
      <c r="I11" s="45">
        <f t="shared" ref="I11:I32" si="6">F11-D11</f>
        <v>6.352241983334892</v>
      </c>
      <c r="J11" s="2">
        <f>FBiH!J11+RS!J11</f>
        <v>160782.69080000004</v>
      </c>
      <c r="K11" s="86">
        <f t="shared" si="1"/>
        <v>0.9125744876952484</v>
      </c>
      <c r="L11" s="2">
        <f>FBiH!L11+RS!L11</f>
        <v>229066.24659999993</v>
      </c>
      <c r="M11" s="91">
        <f t="shared" si="2"/>
        <v>1.1633203900605407</v>
      </c>
      <c r="N11" s="78">
        <f t="shared" ref="N11:N26" si="7">L11-J11</f>
        <v>68283.555799999885</v>
      </c>
      <c r="O11" s="5">
        <f t="shared" ref="O11:O27" si="8">IFERROR((L11-J11)/J11*100, "-")</f>
        <v>42.469469480977153</v>
      </c>
      <c r="P11" s="95">
        <f>M11-K11</f>
        <v>0.25074590236529226</v>
      </c>
      <c r="R11" s="3"/>
    </row>
    <row r="12" spans="1:18" x14ac:dyDescent="0.25">
      <c r="A12" s="99" t="s">
        <v>5</v>
      </c>
      <c r="B12" s="23" t="s">
        <v>43</v>
      </c>
      <c r="C12" s="2">
        <f>FBiH!C12+RS!C12</f>
        <v>1439</v>
      </c>
      <c r="D12" s="83">
        <f t="shared" si="3"/>
        <v>17.50182437363172</v>
      </c>
      <c r="E12" s="2">
        <f>FBiH!E12+RS!E12</f>
        <v>1758</v>
      </c>
      <c r="F12" s="83">
        <f t="shared" si="0"/>
        <v>18.579581483830058</v>
      </c>
      <c r="G12" s="78">
        <f t="shared" si="4"/>
        <v>319</v>
      </c>
      <c r="H12" s="5">
        <f t="shared" si="5"/>
        <v>22.1681723419041</v>
      </c>
      <c r="I12" s="45">
        <f t="shared" si="6"/>
        <v>1.0777571101983376</v>
      </c>
      <c r="J12" s="2">
        <f>FBiH!J12+RS!J12</f>
        <v>2996990.6398999998</v>
      </c>
      <c r="K12" s="86">
        <f t="shared" si="1"/>
        <v>17.010395734925694</v>
      </c>
      <c r="L12" s="2">
        <f>FBiH!L12+RS!L12</f>
        <v>2957409.5647999998</v>
      </c>
      <c r="M12" s="91">
        <f t="shared" si="2"/>
        <v>15.019300746214395</v>
      </c>
      <c r="N12" s="78">
        <f t="shared" si="7"/>
        <v>-39581.075100000016</v>
      </c>
      <c r="O12" s="5">
        <f t="shared" si="8"/>
        <v>-1.3206939845938495</v>
      </c>
      <c r="P12" s="95">
        <f t="shared" ref="P12:P27" si="9">M12-K12</f>
        <v>-1.9910949887112999</v>
      </c>
    </row>
    <row r="13" spans="1:18" ht="19.5" customHeight="1" x14ac:dyDescent="0.25">
      <c r="A13" s="99" t="s">
        <v>6</v>
      </c>
      <c r="B13" s="23" t="s">
        <v>44</v>
      </c>
      <c r="C13" s="2">
        <f>FBiH!C13+RS!C13</f>
        <v>0</v>
      </c>
      <c r="D13" s="83">
        <f t="shared" si="3"/>
        <v>0</v>
      </c>
      <c r="E13" s="2">
        <f>FBiH!E13+RS!E13</f>
        <v>0</v>
      </c>
      <c r="F13" s="83">
        <f t="shared" si="0"/>
        <v>0</v>
      </c>
      <c r="G13" s="78">
        <f t="shared" si="4"/>
        <v>0</v>
      </c>
      <c r="H13" s="5" t="str">
        <f t="shared" si="5"/>
        <v>-</v>
      </c>
      <c r="I13" s="45">
        <f t="shared" si="6"/>
        <v>0</v>
      </c>
      <c r="J13" s="2">
        <f>FBiH!J13+RS!J13</f>
        <v>0</v>
      </c>
      <c r="K13" s="86">
        <f t="shared" si="1"/>
        <v>0</v>
      </c>
      <c r="L13" s="2">
        <f>FBiH!L13+RS!L13</f>
        <v>0</v>
      </c>
      <c r="M13" s="91">
        <f t="shared" si="2"/>
        <v>0</v>
      </c>
      <c r="N13" s="78">
        <f t="shared" si="7"/>
        <v>0</v>
      </c>
      <c r="O13" s="5" t="str">
        <f t="shared" si="8"/>
        <v>-</v>
      </c>
      <c r="P13" s="95">
        <f t="shared" si="9"/>
        <v>0</v>
      </c>
    </row>
    <row r="14" spans="1:18" x14ac:dyDescent="0.25">
      <c r="A14" s="99" t="s">
        <v>7</v>
      </c>
      <c r="B14" s="23" t="s">
        <v>46</v>
      </c>
      <c r="C14" s="2">
        <f>FBiH!C14+RS!C14</f>
        <v>0</v>
      </c>
      <c r="D14" s="83">
        <f t="shared" si="3"/>
        <v>0</v>
      </c>
      <c r="E14" s="2">
        <f>FBiH!E14+RS!E14</f>
        <v>0</v>
      </c>
      <c r="F14" s="83">
        <f t="shared" si="0"/>
        <v>0</v>
      </c>
      <c r="G14" s="78">
        <f t="shared" si="4"/>
        <v>0</v>
      </c>
      <c r="H14" s="5" t="str">
        <f t="shared" si="5"/>
        <v>-</v>
      </c>
      <c r="I14" s="45">
        <f t="shared" si="6"/>
        <v>0</v>
      </c>
      <c r="J14" s="2">
        <f>FBiH!J14+RS!J14</f>
        <v>0</v>
      </c>
      <c r="K14" s="86">
        <f t="shared" si="1"/>
        <v>0</v>
      </c>
      <c r="L14" s="2">
        <f>FBiH!L14+RS!L14</f>
        <v>0</v>
      </c>
      <c r="M14" s="91">
        <f t="shared" si="2"/>
        <v>0</v>
      </c>
      <c r="N14" s="78">
        <f t="shared" si="7"/>
        <v>0</v>
      </c>
      <c r="O14" s="5" t="str">
        <f t="shared" si="8"/>
        <v>-</v>
      </c>
      <c r="P14" s="95">
        <f t="shared" si="9"/>
        <v>0</v>
      </c>
    </row>
    <row r="15" spans="1:18" x14ac:dyDescent="0.25">
      <c r="A15" s="99" t="s">
        <v>8</v>
      </c>
      <c r="B15" s="23" t="s">
        <v>47</v>
      </c>
      <c r="C15" s="2">
        <f>FBiH!C15+RS!C15</f>
        <v>0</v>
      </c>
      <c r="D15" s="83">
        <f t="shared" si="3"/>
        <v>0</v>
      </c>
      <c r="E15" s="2">
        <f>FBiH!E15+RS!E15</f>
        <v>0</v>
      </c>
      <c r="F15" s="83">
        <f t="shared" si="0"/>
        <v>0</v>
      </c>
      <c r="G15" s="78">
        <f t="shared" si="4"/>
        <v>0</v>
      </c>
      <c r="H15" s="5" t="str">
        <f t="shared" si="5"/>
        <v>-</v>
      </c>
      <c r="I15" s="45">
        <f t="shared" si="6"/>
        <v>0</v>
      </c>
      <c r="J15" s="2">
        <f>FBiH!J15+RS!J15</f>
        <v>0</v>
      </c>
      <c r="K15" s="86">
        <f t="shared" si="1"/>
        <v>0</v>
      </c>
      <c r="L15" s="2">
        <f>FBiH!L15+RS!L15</f>
        <v>4226.6000999999997</v>
      </c>
      <c r="M15" s="91">
        <f t="shared" si="2"/>
        <v>2.1464926194682411E-2</v>
      </c>
      <c r="N15" s="78">
        <f t="shared" si="7"/>
        <v>4226.6000999999997</v>
      </c>
      <c r="O15" s="5" t="str">
        <f t="shared" si="8"/>
        <v>-</v>
      </c>
      <c r="P15" s="95">
        <f t="shared" si="9"/>
        <v>2.1464926194682411E-2</v>
      </c>
    </row>
    <row r="16" spans="1:18" x14ac:dyDescent="0.25">
      <c r="A16" s="99" t="s">
        <v>9</v>
      </c>
      <c r="B16" s="23" t="s">
        <v>60</v>
      </c>
      <c r="C16" s="2">
        <f>FBiH!C16+RS!C16</f>
        <v>3</v>
      </c>
      <c r="D16" s="83">
        <f t="shared" si="3"/>
        <v>3.6487472634395522E-2</v>
      </c>
      <c r="E16" s="2">
        <f>FBiH!E16+RS!E16</f>
        <v>11</v>
      </c>
      <c r="F16" s="83">
        <f t="shared" si="0"/>
        <v>0.11625449165081378</v>
      </c>
      <c r="G16" s="78">
        <f t="shared" si="4"/>
        <v>8</v>
      </c>
      <c r="H16" s="5">
        <f t="shared" si="5"/>
        <v>266.66666666666663</v>
      </c>
      <c r="I16" s="45">
        <f t="shared" si="6"/>
        <v>7.976701901641825E-2</v>
      </c>
      <c r="J16" s="2">
        <f>FBiH!J16+RS!J16</f>
        <v>11403.6101</v>
      </c>
      <c r="K16" s="86">
        <f t="shared" si="1"/>
        <v>6.4724900380158684E-2</v>
      </c>
      <c r="L16" s="2">
        <f>FBiH!L16+RS!L16</f>
        <v>8190.59</v>
      </c>
      <c r="M16" s="91">
        <f t="shared" si="2"/>
        <v>4.1596177940019408E-2</v>
      </c>
      <c r="N16" s="78">
        <f t="shared" si="7"/>
        <v>-3213.0200999999997</v>
      </c>
      <c r="O16" s="5">
        <f t="shared" si="8"/>
        <v>-28.175464364569951</v>
      </c>
      <c r="P16" s="95">
        <f t="shared" si="9"/>
        <v>-2.3128722440139277E-2</v>
      </c>
    </row>
    <row r="17" spans="1:16" ht="28.5" customHeight="1" x14ac:dyDescent="0.25">
      <c r="A17" s="99" t="s">
        <v>10</v>
      </c>
      <c r="B17" s="23" t="s">
        <v>48</v>
      </c>
      <c r="C17" s="2">
        <f>FBiH!C17+RS!C17</f>
        <v>73</v>
      </c>
      <c r="D17" s="83">
        <f t="shared" si="3"/>
        <v>0.8878618341036244</v>
      </c>
      <c r="E17" s="2">
        <f>FBiH!E17+RS!E17</f>
        <v>194</v>
      </c>
      <c r="F17" s="83">
        <f t="shared" si="0"/>
        <v>2.0503064891143521</v>
      </c>
      <c r="G17" s="78">
        <f t="shared" si="4"/>
        <v>121</v>
      </c>
      <c r="H17" s="5">
        <f t="shared" si="5"/>
        <v>165.75342465753425</v>
      </c>
      <c r="I17" s="45">
        <f t="shared" si="6"/>
        <v>1.1624446550107277</v>
      </c>
      <c r="J17" s="2">
        <f>FBiH!J17+RS!J17</f>
        <v>379774.48000000004</v>
      </c>
      <c r="K17" s="86">
        <f t="shared" si="1"/>
        <v>2.1555336572693391</v>
      </c>
      <c r="L17" s="2">
        <f>FBiH!L17+RS!L17</f>
        <v>569937.94990000012</v>
      </c>
      <c r="M17" s="91">
        <f t="shared" si="2"/>
        <v>2.8944484315306069</v>
      </c>
      <c r="N17" s="78">
        <f t="shared" si="7"/>
        <v>190163.46990000008</v>
      </c>
      <c r="O17" s="5">
        <f t="shared" si="8"/>
        <v>50.072735245401446</v>
      </c>
      <c r="P17" s="95">
        <f t="shared" si="9"/>
        <v>0.73891477426126784</v>
      </c>
    </row>
    <row r="18" spans="1:16" x14ac:dyDescent="0.25">
      <c r="A18" s="99" t="s">
        <v>11</v>
      </c>
      <c r="B18" s="23" t="s">
        <v>49</v>
      </c>
      <c r="C18" s="2">
        <f>FBiH!C18+RS!C18</f>
        <v>156</v>
      </c>
      <c r="D18" s="83">
        <f t="shared" si="3"/>
        <v>1.8973485769885674</v>
      </c>
      <c r="E18" s="2">
        <f>FBiH!E18+RS!E18</f>
        <v>197</v>
      </c>
      <c r="F18" s="83">
        <f t="shared" si="0"/>
        <v>2.082012259564574</v>
      </c>
      <c r="G18" s="78">
        <f t="shared" si="4"/>
        <v>41</v>
      </c>
      <c r="H18" s="5">
        <f t="shared" si="5"/>
        <v>26.282051282051285</v>
      </c>
      <c r="I18" s="45">
        <f t="shared" si="6"/>
        <v>0.18466368257600663</v>
      </c>
      <c r="J18" s="2">
        <f>FBiH!J18+RS!J18</f>
        <v>349038.88880000002</v>
      </c>
      <c r="K18" s="86">
        <f t="shared" si="1"/>
        <v>1.9810838066430636</v>
      </c>
      <c r="L18" s="2">
        <f>FBiH!L18+RS!L18</f>
        <v>380012.60990000004</v>
      </c>
      <c r="M18" s="91">
        <f t="shared" si="2"/>
        <v>1.9299064097765342</v>
      </c>
      <c r="N18" s="78">
        <f t="shared" si="7"/>
        <v>30973.721100000024</v>
      </c>
      <c r="O18" s="5">
        <f t="shared" si="8"/>
        <v>8.874002895920297</v>
      </c>
      <c r="P18" s="95">
        <f t="shared" si="9"/>
        <v>-5.1177396866529445E-2</v>
      </c>
    </row>
    <row r="19" spans="1:16" s="31" customFormat="1" ht="27.75" customHeight="1" x14ac:dyDescent="0.25">
      <c r="A19" s="99" t="s">
        <v>12</v>
      </c>
      <c r="B19" s="23" t="s">
        <v>51</v>
      </c>
      <c r="C19" s="2">
        <f>FBiH!C19+RS!C19</f>
        <v>3157</v>
      </c>
      <c r="D19" s="83">
        <f t="shared" si="3"/>
        <v>38.396983702262219</v>
      </c>
      <c r="E19" s="2">
        <f>FBiH!E19+RS!E19</f>
        <v>3499</v>
      </c>
      <c r="F19" s="83">
        <f t="shared" si="0"/>
        <v>36.979496935108855</v>
      </c>
      <c r="G19" s="78">
        <f t="shared" si="4"/>
        <v>342</v>
      </c>
      <c r="H19" s="5">
        <f t="shared" si="5"/>
        <v>10.833069369654735</v>
      </c>
      <c r="I19" s="45">
        <f t="shared" si="6"/>
        <v>-1.4174867671533633</v>
      </c>
      <c r="J19" s="2">
        <f>FBiH!J19+RS!J19</f>
        <v>7734305.6089999992</v>
      </c>
      <c r="K19" s="86">
        <f t="shared" si="1"/>
        <v>43.898568581560639</v>
      </c>
      <c r="L19" s="2">
        <f>FBiH!L19+RS!L19</f>
        <v>9304586.0627999995</v>
      </c>
      <c r="M19" s="91">
        <f t="shared" si="2"/>
        <v>47.25364320842008</v>
      </c>
      <c r="N19" s="78">
        <f t="shared" si="7"/>
        <v>1570280.4538000003</v>
      </c>
      <c r="O19" s="5">
        <f t="shared" si="8"/>
        <v>20.302798120270147</v>
      </c>
      <c r="P19" s="95">
        <f t="shared" si="9"/>
        <v>3.3550746268594409</v>
      </c>
    </row>
    <row r="20" spans="1:16" s="31" customFormat="1" ht="30" customHeight="1" x14ac:dyDescent="0.25">
      <c r="A20" s="99" t="s">
        <v>13</v>
      </c>
      <c r="B20" s="23" t="s">
        <v>52</v>
      </c>
      <c r="C20" s="2">
        <f>FBiH!C20+RS!C20</f>
        <v>0</v>
      </c>
      <c r="D20" s="83">
        <f t="shared" si="3"/>
        <v>0</v>
      </c>
      <c r="E20" s="2">
        <f>FBiH!E20+RS!E20</f>
        <v>0</v>
      </c>
      <c r="F20" s="83">
        <f t="shared" si="0"/>
        <v>0</v>
      </c>
      <c r="G20" s="78">
        <f t="shared" si="4"/>
        <v>0</v>
      </c>
      <c r="H20" s="5" t="str">
        <f t="shared" si="5"/>
        <v>-</v>
      </c>
      <c r="I20" s="45">
        <f t="shared" si="6"/>
        <v>0</v>
      </c>
      <c r="J20" s="2">
        <f>FBiH!J20+RS!J20</f>
        <v>0</v>
      </c>
      <c r="K20" s="86">
        <f t="shared" si="1"/>
        <v>0</v>
      </c>
      <c r="L20" s="2">
        <f>FBiH!L20+RS!L20</f>
        <v>0</v>
      </c>
      <c r="M20" s="91">
        <f t="shared" si="2"/>
        <v>0</v>
      </c>
      <c r="N20" s="78">
        <f t="shared" si="7"/>
        <v>0</v>
      </c>
      <c r="O20" s="5" t="str">
        <f t="shared" si="8"/>
        <v>-</v>
      </c>
      <c r="P20" s="95">
        <f t="shared" si="9"/>
        <v>0</v>
      </c>
    </row>
    <row r="21" spans="1:16" ht="25.5" customHeight="1" x14ac:dyDescent="0.25">
      <c r="A21" s="99" t="s">
        <v>14</v>
      </c>
      <c r="B21" s="23" t="s">
        <v>53</v>
      </c>
      <c r="C21" s="2">
        <f>FBiH!C21+RS!C21</f>
        <v>0</v>
      </c>
      <c r="D21" s="83">
        <f t="shared" si="3"/>
        <v>0</v>
      </c>
      <c r="E21" s="2">
        <f>FBiH!E21+RS!E21</f>
        <v>0</v>
      </c>
      <c r="F21" s="83">
        <f t="shared" si="0"/>
        <v>0</v>
      </c>
      <c r="G21" s="78">
        <f t="shared" si="4"/>
        <v>0</v>
      </c>
      <c r="H21" s="5" t="str">
        <f t="shared" si="5"/>
        <v>-</v>
      </c>
      <c r="I21" s="45">
        <f t="shared" si="6"/>
        <v>0</v>
      </c>
      <c r="J21" s="2">
        <f>FBiH!J21+RS!J21</f>
        <v>0</v>
      </c>
      <c r="K21" s="86">
        <f t="shared" si="1"/>
        <v>0</v>
      </c>
      <c r="L21" s="2">
        <f>FBiH!L21+RS!L21</f>
        <v>0</v>
      </c>
      <c r="M21" s="91">
        <f t="shared" si="2"/>
        <v>0</v>
      </c>
      <c r="N21" s="78">
        <f t="shared" si="7"/>
        <v>0</v>
      </c>
      <c r="O21" s="5" t="str">
        <f t="shared" si="8"/>
        <v>-</v>
      </c>
      <c r="P21" s="95">
        <f t="shared" si="9"/>
        <v>0</v>
      </c>
    </row>
    <row r="22" spans="1:16" x14ac:dyDescent="0.25">
      <c r="A22" s="99" t="s">
        <v>15</v>
      </c>
      <c r="B22" s="23" t="s">
        <v>54</v>
      </c>
      <c r="C22" s="2">
        <f>FBiH!C22+RS!C22</f>
        <v>32</v>
      </c>
      <c r="D22" s="83">
        <f t="shared" si="3"/>
        <v>0.38919970810021892</v>
      </c>
      <c r="E22" s="2">
        <f>FBiH!E22+RS!E22</f>
        <v>31</v>
      </c>
      <c r="F22" s="83">
        <f t="shared" si="0"/>
        <v>0.32762629465229337</v>
      </c>
      <c r="G22" s="78">
        <f t="shared" si="4"/>
        <v>-1</v>
      </c>
      <c r="H22" s="5">
        <f t="shared" si="5"/>
        <v>-3.125</v>
      </c>
      <c r="I22" s="45">
        <f t="shared" si="6"/>
        <v>-6.1573413447925551E-2</v>
      </c>
      <c r="J22" s="2">
        <f>FBiH!J22+RS!J22</f>
        <v>32172.380000000005</v>
      </c>
      <c r="K22" s="86">
        <f t="shared" si="1"/>
        <v>0.18260481305763079</v>
      </c>
      <c r="L22" s="2">
        <f>FBiH!L22+RS!L22</f>
        <v>51971.589399999983</v>
      </c>
      <c r="M22" s="91">
        <f t="shared" si="2"/>
        <v>0.26393940857838394</v>
      </c>
      <c r="N22" s="78">
        <f t="shared" si="7"/>
        <v>19799.209399999978</v>
      </c>
      <c r="O22" s="5">
        <f t="shared" si="8"/>
        <v>61.541015616500786</v>
      </c>
      <c r="P22" s="95">
        <f t="shared" si="9"/>
        <v>8.1334595520753145E-2</v>
      </c>
    </row>
    <row r="23" spans="1:16" x14ac:dyDescent="0.25">
      <c r="A23" s="99" t="s">
        <v>16</v>
      </c>
      <c r="B23" s="23" t="s">
        <v>50</v>
      </c>
      <c r="C23" s="2">
        <f>FBiH!C23+RS!C23</f>
        <v>19</v>
      </c>
      <c r="D23" s="83">
        <f t="shared" si="3"/>
        <v>0.23108732668450496</v>
      </c>
      <c r="E23" s="2">
        <f>FBiH!E23+RS!E23</f>
        <v>44</v>
      </c>
      <c r="F23" s="83">
        <f t="shared" si="0"/>
        <v>0.46501796660325512</v>
      </c>
      <c r="G23" s="78">
        <f t="shared" si="4"/>
        <v>25</v>
      </c>
      <c r="H23" s="5">
        <f t="shared" si="5"/>
        <v>131.57894736842107</v>
      </c>
      <c r="I23" s="45">
        <f t="shared" si="6"/>
        <v>0.23393063991875016</v>
      </c>
      <c r="J23" s="2">
        <f>FBiH!J23+RS!J23</f>
        <v>68419.25999999998</v>
      </c>
      <c r="K23" s="86">
        <f t="shared" si="1"/>
        <v>0.38833577689438675</v>
      </c>
      <c r="L23" s="2">
        <f>FBiH!L23+RS!L23</f>
        <v>22183.130000000034</v>
      </c>
      <c r="M23" s="91">
        <f t="shared" si="2"/>
        <v>0.11265774782361028</v>
      </c>
      <c r="N23" s="78">
        <f t="shared" si="7"/>
        <v>-46236.129999999946</v>
      </c>
      <c r="O23" s="5">
        <f t="shared" si="8"/>
        <v>-67.577652842196713</v>
      </c>
      <c r="P23" s="95">
        <f t="shared" si="9"/>
        <v>-0.27567802907077649</v>
      </c>
    </row>
    <row r="24" spans="1:16" x14ac:dyDescent="0.25">
      <c r="A24" s="99" t="s">
        <v>17</v>
      </c>
      <c r="B24" s="23" t="s">
        <v>61</v>
      </c>
      <c r="C24" s="2">
        <f>FBiH!C24+RS!C24</f>
        <v>2</v>
      </c>
      <c r="D24" s="83">
        <f t="shared" si="3"/>
        <v>2.4324981756263683E-2</v>
      </c>
      <c r="E24" s="2">
        <f>FBiH!E24+RS!E24</f>
        <v>2</v>
      </c>
      <c r="F24" s="83">
        <f t="shared" si="0"/>
        <v>2.1137180300147961E-2</v>
      </c>
      <c r="G24" s="78">
        <f t="shared" si="4"/>
        <v>0</v>
      </c>
      <c r="H24" s="5">
        <f t="shared" si="5"/>
        <v>0</v>
      </c>
      <c r="I24" s="45">
        <f t="shared" si="6"/>
        <v>-3.1878014561157221E-3</v>
      </c>
      <c r="J24" s="2">
        <f>FBiH!J24+RS!J24</f>
        <v>2911.42</v>
      </c>
      <c r="K24" s="86">
        <f t="shared" si="1"/>
        <v>1.6524711719563406E-2</v>
      </c>
      <c r="L24" s="2">
        <f>FBiH!L24+RS!L24</f>
        <v>30903.410699999997</v>
      </c>
      <c r="M24" s="91">
        <f t="shared" si="2"/>
        <v>0.15694397722639025</v>
      </c>
      <c r="N24" s="78">
        <f t="shared" si="7"/>
        <v>27991.990699999995</v>
      </c>
      <c r="O24" s="37">
        <f t="shared" si="8"/>
        <v>961.45491547080098</v>
      </c>
      <c r="P24" s="95">
        <f t="shared" si="9"/>
        <v>0.14041926550682685</v>
      </c>
    </row>
    <row r="25" spans="1:16" x14ac:dyDescent="0.25">
      <c r="A25" s="99" t="s">
        <v>18</v>
      </c>
      <c r="B25" s="23" t="s">
        <v>62</v>
      </c>
      <c r="C25" s="2">
        <f>FBiH!C25+RS!C25</f>
        <v>7</v>
      </c>
      <c r="D25" s="83">
        <f t="shared" si="3"/>
        <v>8.5137436146922887E-2</v>
      </c>
      <c r="E25" s="2">
        <f>FBiH!E25+RS!E25</f>
        <v>7</v>
      </c>
      <c r="F25" s="83">
        <f t="shared" si="0"/>
        <v>7.3980131050517858E-2</v>
      </c>
      <c r="G25" s="78">
        <f t="shared" si="4"/>
        <v>0</v>
      </c>
      <c r="H25" s="5">
        <f t="shared" si="5"/>
        <v>0</v>
      </c>
      <c r="I25" s="45">
        <f t="shared" si="6"/>
        <v>-1.1157305096405029E-2</v>
      </c>
      <c r="J25" s="2">
        <f>FBiH!J25+RS!J25</f>
        <v>5146.1899999999996</v>
      </c>
      <c r="K25" s="86">
        <f t="shared" si="1"/>
        <v>2.9208876151190825E-2</v>
      </c>
      <c r="L25" s="2">
        <f>FBiH!L25+RS!L25</f>
        <v>2235.19</v>
      </c>
      <c r="M25" s="91">
        <f t="shared" si="2"/>
        <v>1.1351485176251281E-2</v>
      </c>
      <c r="N25" s="78">
        <f t="shared" si="7"/>
        <v>-2910.9999999999995</v>
      </c>
      <c r="O25" s="37">
        <f t="shared" si="8"/>
        <v>-56.566119789591909</v>
      </c>
      <c r="P25" s="95">
        <f t="shared" si="9"/>
        <v>-1.7857390974939547E-2</v>
      </c>
    </row>
    <row r="26" spans="1:16" x14ac:dyDescent="0.25">
      <c r="A26" s="99" t="s">
        <v>19</v>
      </c>
      <c r="B26" s="23" t="s">
        <v>55</v>
      </c>
      <c r="C26" s="2">
        <f>FBiH!C26+RS!C26</f>
        <v>0</v>
      </c>
      <c r="D26" s="83">
        <f t="shared" si="3"/>
        <v>0</v>
      </c>
      <c r="E26" s="2">
        <f>FBiH!E26+RS!E26</f>
        <v>0</v>
      </c>
      <c r="F26" s="83">
        <f t="shared" si="0"/>
        <v>0</v>
      </c>
      <c r="G26" s="78">
        <f t="shared" si="4"/>
        <v>0</v>
      </c>
      <c r="H26" s="5" t="str">
        <f t="shared" si="5"/>
        <v>-</v>
      </c>
      <c r="I26" s="45">
        <f t="shared" si="6"/>
        <v>0</v>
      </c>
      <c r="J26" s="2">
        <f>FBiH!J26+RS!J26</f>
        <v>0</v>
      </c>
      <c r="K26" s="86">
        <f t="shared" si="1"/>
        <v>0</v>
      </c>
      <c r="L26" s="2">
        <f>FBiH!L26+RS!L26</f>
        <v>0</v>
      </c>
      <c r="M26" s="91">
        <f t="shared" si="2"/>
        <v>0</v>
      </c>
      <c r="N26" s="78">
        <f t="shared" si="7"/>
        <v>0</v>
      </c>
      <c r="O26" s="37" t="str">
        <f t="shared" si="8"/>
        <v>-</v>
      </c>
      <c r="P26" s="95">
        <f t="shared" si="9"/>
        <v>0</v>
      </c>
    </row>
    <row r="27" spans="1:16" x14ac:dyDescent="0.25">
      <c r="A27" s="99" t="s">
        <v>20</v>
      </c>
      <c r="B27" s="23" t="s">
        <v>45</v>
      </c>
      <c r="C27" s="2">
        <f>FBiH!C27+RS!C27</f>
        <v>1</v>
      </c>
      <c r="D27" s="83">
        <f t="shared" si="3"/>
        <v>1.2162490878131841E-2</v>
      </c>
      <c r="E27" s="2">
        <f>FBiH!E27+RS!E27</f>
        <v>10</v>
      </c>
      <c r="F27" s="83">
        <f t="shared" si="0"/>
        <v>0.1056859015007398</v>
      </c>
      <c r="G27" s="78">
        <f>E27-C27</f>
        <v>9</v>
      </c>
      <c r="H27" s="5">
        <f t="shared" si="5"/>
        <v>900</v>
      </c>
      <c r="I27" s="45">
        <f t="shared" si="6"/>
        <v>9.3523410622607953E-2</v>
      </c>
      <c r="J27" s="2">
        <f>FBiH!J27+RS!J27</f>
        <v>1773.4</v>
      </c>
      <c r="K27" s="86">
        <f t="shared" si="1"/>
        <v>1.0065508845674531E-2</v>
      </c>
      <c r="L27" s="2">
        <f>FBiH!L27+RS!L27</f>
        <v>1674.1100000000001</v>
      </c>
      <c r="M27" s="91">
        <f t="shared" si="2"/>
        <v>8.5020221316371471E-3</v>
      </c>
      <c r="N27" s="78">
        <f>L27-J27</f>
        <v>-99.289999999999964</v>
      </c>
      <c r="O27" s="37">
        <f t="shared" si="8"/>
        <v>-5.5988496673057382</v>
      </c>
      <c r="P27" s="95">
        <f t="shared" si="9"/>
        <v>-1.5634867140373841E-3</v>
      </c>
    </row>
    <row r="28" spans="1:16" x14ac:dyDescent="0.25">
      <c r="A28" s="100" t="s">
        <v>35</v>
      </c>
      <c r="B28" s="13" t="s">
        <v>24</v>
      </c>
      <c r="C28" s="14">
        <f>SUM(C10:C27)</f>
        <v>6690</v>
      </c>
      <c r="D28" s="15">
        <f>SUM(D10:D27)</f>
        <v>81.367063974702006</v>
      </c>
      <c r="E28" s="14">
        <f>SUM(E10:E27)</f>
        <v>8537</v>
      </c>
      <c r="F28" s="15">
        <f>SUM(F10:F27)</f>
        <v>90.224054111181545</v>
      </c>
      <c r="G28" s="15">
        <f>E28-C28</f>
        <v>1847</v>
      </c>
      <c r="H28" s="15">
        <f>(E28-C28)/C28*100</f>
        <v>27.608370702541109</v>
      </c>
      <c r="I28" s="77">
        <f>F28-D28</f>
        <v>8.8569901364795385</v>
      </c>
      <c r="J28" s="30">
        <f>SUM(J10:J27)</f>
        <v>13020404.228499999</v>
      </c>
      <c r="K28" s="35">
        <f>SUM(K10:K27)</f>
        <v>73.901541635403646</v>
      </c>
      <c r="L28" s="30">
        <f>SUM(L10:L27)</f>
        <v>15273051.033200001</v>
      </c>
      <c r="M28" s="93">
        <f>SUM(M10:M27)</f>
        <v>77.564686849663374</v>
      </c>
      <c r="N28" s="93">
        <f>L28-J28</f>
        <v>2252646.8047000021</v>
      </c>
      <c r="O28" s="50">
        <f>(L28-J28)/J28*100</f>
        <v>17.300897615522924</v>
      </c>
      <c r="P28" s="96">
        <f>M28-K28</f>
        <v>3.6631452142597283</v>
      </c>
    </row>
    <row r="29" spans="1:16" x14ac:dyDescent="0.25">
      <c r="A29" s="101" t="s">
        <v>29</v>
      </c>
      <c r="B29" s="11" t="s">
        <v>25</v>
      </c>
      <c r="C29" s="2">
        <f>FBiH!C29+RS!C29</f>
        <v>695</v>
      </c>
      <c r="D29" s="83">
        <f>C29/C$34*100</f>
        <v>8.4529311603016293</v>
      </c>
      <c r="E29" s="2">
        <f>FBiH!E29+RS!E29</f>
        <v>714</v>
      </c>
      <c r="F29" s="83">
        <f>E29/E$34*100</f>
        <v>7.545973367152822</v>
      </c>
      <c r="G29" s="78">
        <f>E29-C29</f>
        <v>19</v>
      </c>
      <c r="H29" s="5">
        <f t="shared" si="5"/>
        <v>2.7338129496402876</v>
      </c>
      <c r="I29" s="45">
        <f t="shared" si="6"/>
        <v>-0.90695779314880731</v>
      </c>
      <c r="J29" s="2">
        <f>FBiH!J29+RS!J29</f>
        <v>4425011.6199999992</v>
      </c>
      <c r="K29" s="86">
        <f>J29/J$34*100</f>
        <v>25.115593550988258</v>
      </c>
      <c r="L29" s="2">
        <f>FBiH!L29+RS!L29</f>
        <v>4215365.54</v>
      </c>
      <c r="M29" s="91">
        <f>L29/L$34*100</f>
        <v>21.407871116008252</v>
      </c>
      <c r="N29" s="54">
        <f>L29-J29</f>
        <v>-209646.07999999914</v>
      </c>
      <c r="O29" s="37">
        <f t="shared" ref="O29:O32" si="10">IFERROR((L29-J29)/J29*100, "-")</f>
        <v>-4.7377520784905691</v>
      </c>
      <c r="P29" s="79">
        <f>M29-K29</f>
        <v>-3.7077224349800062</v>
      </c>
    </row>
    <row r="30" spans="1:16" x14ac:dyDescent="0.25">
      <c r="A30" s="101" t="s">
        <v>26</v>
      </c>
      <c r="B30" s="12" t="s">
        <v>27</v>
      </c>
      <c r="C30" s="2">
        <f>FBiH!C30+RS!C30</f>
        <v>104</v>
      </c>
      <c r="D30" s="83">
        <f>C30/C$34*100</f>
        <v>1.2648990513257115</v>
      </c>
      <c r="E30" s="2">
        <f>FBiH!E30+RS!E30</f>
        <v>21</v>
      </c>
      <c r="F30" s="83">
        <f>E30/E$34*100</f>
        <v>0.22194039315155356</v>
      </c>
      <c r="G30" s="78">
        <f t="shared" ref="G30:G32" si="11">E30-C30</f>
        <v>-83</v>
      </c>
      <c r="H30" s="5">
        <f t="shared" si="5"/>
        <v>-79.807692307692307</v>
      </c>
      <c r="I30" s="45">
        <f t="shared" si="6"/>
        <v>-1.0429586581741579</v>
      </c>
      <c r="J30" s="2">
        <f>FBiH!J30+RS!J30</f>
        <v>14484.16</v>
      </c>
      <c r="K30" s="86">
        <f>J30/J$34*100</f>
        <v>8.2209563889796555E-2</v>
      </c>
      <c r="L30" s="2">
        <f>FBiH!L30+RS!L30</f>
        <v>18477.14</v>
      </c>
      <c r="M30" s="91">
        <f>L30/L$34*100</f>
        <v>9.383675696899127E-2</v>
      </c>
      <c r="N30" s="54">
        <f t="shared" ref="N30:N32" si="12">L30-J30</f>
        <v>3992.9799999999996</v>
      </c>
      <c r="O30" s="37">
        <f t="shared" si="10"/>
        <v>27.567908667123252</v>
      </c>
      <c r="P30" s="79">
        <f t="shared" ref="P30:P32" si="13">M30-K30</f>
        <v>1.1627193079194714E-2</v>
      </c>
    </row>
    <row r="31" spans="1:16" ht="17.25" customHeight="1" x14ac:dyDescent="0.25">
      <c r="A31" s="101" t="s">
        <v>28</v>
      </c>
      <c r="B31" s="25" t="s">
        <v>30</v>
      </c>
      <c r="C31" s="2">
        <f>FBiH!C31+RS!C31</f>
        <v>37</v>
      </c>
      <c r="D31" s="83">
        <f>C31/C$34*100</f>
        <v>0.45001216249087811</v>
      </c>
      <c r="E31" s="2">
        <f>FBiH!E31+RS!E31</f>
        <v>190</v>
      </c>
      <c r="F31" s="83">
        <f>E31/E$34*100</f>
        <v>2.0080321285140563</v>
      </c>
      <c r="G31" s="78">
        <f t="shared" si="11"/>
        <v>153</v>
      </c>
      <c r="H31" s="5">
        <f t="shared" si="5"/>
        <v>413.51351351351349</v>
      </c>
      <c r="I31" s="45">
        <f t="shared" si="6"/>
        <v>1.5580199660231782</v>
      </c>
      <c r="J31" s="2">
        <f>FBiH!J31+RS!J31</f>
        <v>158682.69</v>
      </c>
      <c r="K31" s="86">
        <f>J31/J$34*100</f>
        <v>0.9006552497182978</v>
      </c>
      <c r="L31" s="2">
        <f>FBiH!L31+RS!L31</f>
        <v>183833.66999999998</v>
      </c>
      <c r="M31" s="91">
        <f>L31/L$34*100</f>
        <v>0.93360527735936083</v>
      </c>
      <c r="N31" s="54">
        <f t="shared" si="12"/>
        <v>25150.979999999981</v>
      </c>
      <c r="O31" s="37">
        <f t="shared" si="10"/>
        <v>15.849857347389296</v>
      </c>
      <c r="P31" s="79">
        <f t="shared" si="13"/>
        <v>3.2950027641063029E-2</v>
      </c>
    </row>
    <row r="32" spans="1:16" ht="15.75" customHeight="1" x14ac:dyDescent="0.25">
      <c r="A32" s="102" t="s">
        <v>23</v>
      </c>
      <c r="B32" s="25" t="s">
        <v>40</v>
      </c>
      <c r="C32" s="2">
        <f>FBiH!C32+RS!C32</f>
        <v>696</v>
      </c>
      <c r="D32" s="83">
        <f>C32/C$34*100</f>
        <v>8.4650936511797621</v>
      </c>
      <c r="E32" s="2">
        <f>FBiH!E32+RS!E32</f>
        <v>0</v>
      </c>
      <c r="F32" s="83">
        <f>E32/E$34*100</f>
        <v>0</v>
      </c>
      <c r="G32" s="78">
        <f t="shared" si="11"/>
        <v>-696</v>
      </c>
      <c r="H32" s="5">
        <f t="shared" si="5"/>
        <v>-100</v>
      </c>
      <c r="I32" s="45">
        <f t="shared" si="6"/>
        <v>-8.4650936511797621</v>
      </c>
      <c r="J32" s="2">
        <f>FBiH!J32+RS!J32</f>
        <v>0</v>
      </c>
      <c r="K32" s="86">
        <f>J32/J$34*100</f>
        <v>0</v>
      </c>
      <c r="L32" s="2">
        <f>FBiH!L32+RS!L32</f>
        <v>0</v>
      </c>
      <c r="M32" s="91">
        <f>L32/L$34*100</f>
        <v>0</v>
      </c>
      <c r="N32" s="54">
        <f t="shared" si="12"/>
        <v>0</v>
      </c>
      <c r="O32" s="37" t="str">
        <f t="shared" si="10"/>
        <v>-</v>
      </c>
      <c r="P32" s="79">
        <f t="shared" si="13"/>
        <v>0</v>
      </c>
    </row>
    <row r="33" spans="1:16" x14ac:dyDescent="0.25">
      <c r="A33" s="103" t="s">
        <v>21</v>
      </c>
      <c r="B33" s="16" t="s">
        <v>22</v>
      </c>
      <c r="C33" s="6">
        <f>SUM(C29:C32)</f>
        <v>1532</v>
      </c>
      <c r="D33" s="85">
        <f>SUM(D29:D32)</f>
        <v>18.63293602529798</v>
      </c>
      <c r="E33" s="6">
        <f>SUM(E29:E32)</f>
        <v>925</v>
      </c>
      <c r="F33" s="85">
        <f>SUM(F29:F32)</f>
        <v>9.7759458888184323</v>
      </c>
      <c r="G33" s="53">
        <f>E33-C33</f>
        <v>-607</v>
      </c>
      <c r="H33" s="53">
        <f>(E33-C33)/C33*100</f>
        <v>-39.621409921671017</v>
      </c>
      <c r="I33" s="48">
        <f>F33-D33</f>
        <v>-8.8569901364795474</v>
      </c>
      <c r="J33" s="66">
        <f>SUM(J29:J32)</f>
        <v>4598178.47</v>
      </c>
      <c r="K33" s="35">
        <f>SUM(K29:K32)</f>
        <v>26.098458364596354</v>
      </c>
      <c r="L33" s="66">
        <f>SUM(L29:L32)</f>
        <v>4417676.3499999996</v>
      </c>
      <c r="M33" s="55">
        <f>SUM(M29:M32)</f>
        <v>22.435313150336604</v>
      </c>
      <c r="N33" s="55">
        <f>L33-J33</f>
        <v>-180502.12000000011</v>
      </c>
      <c r="O33" s="75">
        <f>(L33-J33)/J33*100</f>
        <v>-3.9255135740740426</v>
      </c>
      <c r="P33" s="80">
        <f>M33-K33</f>
        <v>-3.6631452142597496</v>
      </c>
    </row>
    <row r="34" spans="1:16" x14ac:dyDescent="0.25">
      <c r="A34" s="26" t="s">
        <v>38</v>
      </c>
      <c r="B34" s="27" t="s">
        <v>39</v>
      </c>
      <c r="C34" s="61">
        <f>C28+C33</f>
        <v>8222</v>
      </c>
      <c r="D34" s="76">
        <f>D28+D33</f>
        <v>99.999999999999986</v>
      </c>
      <c r="E34" s="61">
        <f>E28+E33</f>
        <v>9462</v>
      </c>
      <c r="F34" s="76">
        <f>F28+F33</f>
        <v>99.999999999999972</v>
      </c>
      <c r="G34" s="28">
        <f>G28+G33</f>
        <v>1240</v>
      </c>
      <c r="H34" s="56">
        <f>(E34-C34)/C34*100</f>
        <v>15.081488688883482</v>
      </c>
      <c r="I34" s="56">
        <f>F34-D34</f>
        <v>0</v>
      </c>
      <c r="J34" s="61">
        <f>J28+J33</f>
        <v>17618582.6985</v>
      </c>
      <c r="K34" s="62">
        <f>(K28+K33)</f>
        <v>100</v>
      </c>
      <c r="L34" s="61">
        <f>L28+L33</f>
        <v>19690727.383200001</v>
      </c>
      <c r="M34" s="62">
        <f>(M28+M33)</f>
        <v>99.999999999999972</v>
      </c>
      <c r="N34" s="56">
        <f>N28+N33</f>
        <v>2072144.684700002</v>
      </c>
      <c r="O34" s="56">
        <f>(L34-J34)/J34*100</f>
        <v>11.76113152890793</v>
      </c>
      <c r="P34" s="105">
        <f>M34-K34</f>
        <v>0</v>
      </c>
    </row>
  </sheetData>
  <mergeCells count="6">
    <mergeCell ref="A7:A9"/>
    <mergeCell ref="C7:I7"/>
    <mergeCell ref="J7:P7"/>
    <mergeCell ref="G8:H8"/>
    <mergeCell ref="N8:O8"/>
    <mergeCell ref="B7:B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5" orientation="landscape" r:id="rId1"/>
  <headerFooter>
    <oddHeader>&amp;L&amp;G&amp;C&amp;"+,Regular"&amp;10Statistika tržišta osiguranja&amp;R&amp;"+,Regular"&amp;10Mjesečno izvješće</oddHeader>
    <oddFooter>&amp;C&amp;"+,Regular"&amp;10U izvješće su uključeni podatci zaključno s 31.01.2018.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showGridLines="0" showRuler="0" view="pageLayout" zoomScale="70" zoomScaleNormal="70" zoomScalePageLayoutView="70" workbookViewId="0">
      <selection activeCell="B34" sqref="B34"/>
    </sheetView>
  </sheetViews>
  <sheetFormatPr defaultRowHeight="15" x14ac:dyDescent="0.25"/>
  <cols>
    <col min="1" max="1" width="8.5703125" customWidth="1"/>
    <col min="2" max="2" width="37.42578125" customWidth="1"/>
    <col min="3" max="3" width="10.7109375" customWidth="1"/>
    <col min="4" max="4" width="11.42578125" customWidth="1"/>
    <col min="5" max="5" width="15.140625" customWidth="1"/>
    <col min="7" max="8" width="12.28515625" customWidth="1"/>
    <col min="9" max="9" width="9.7109375" customWidth="1"/>
    <col min="10" max="10" width="15.140625" customWidth="1"/>
    <col min="11" max="11" width="11.42578125" customWidth="1"/>
    <col min="12" max="12" width="13.42578125" customWidth="1"/>
    <col min="13" max="13" width="11.42578125" customWidth="1"/>
    <col min="14" max="15" width="12.42578125" customWidth="1"/>
    <col min="16" max="16" width="10" customWidth="1"/>
  </cols>
  <sheetData>
    <row r="1" spans="1:16" x14ac:dyDescent="0.25">
      <c r="I1" s="1"/>
    </row>
    <row r="2" spans="1:16" x14ac:dyDescent="0.25">
      <c r="I2" s="1"/>
    </row>
    <row r="3" spans="1:16" x14ac:dyDescent="0.25">
      <c r="E3" s="10" t="s">
        <v>65</v>
      </c>
      <c r="F3" s="17"/>
      <c r="G3" s="17"/>
      <c r="H3" s="17"/>
      <c r="I3" s="18"/>
      <c r="J3" s="17"/>
      <c r="K3" s="17"/>
      <c r="L3" s="17"/>
      <c r="M3" s="17"/>
    </row>
    <row r="4" spans="1:16" x14ac:dyDescent="0.25">
      <c r="D4" s="8"/>
      <c r="E4" s="24"/>
      <c r="F4" s="8"/>
      <c r="G4" s="8"/>
      <c r="H4" s="8"/>
      <c r="I4" s="8"/>
      <c r="J4" s="8"/>
      <c r="K4" s="8"/>
      <c r="L4" s="8"/>
      <c r="M4" s="8"/>
      <c r="N4" s="8"/>
    </row>
    <row r="5" spans="1:16" x14ac:dyDescent="0.25"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6" ht="15.75" thickBot="1" x14ac:dyDescent="0.3"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6" x14ac:dyDescent="0.25">
      <c r="A7" s="115" t="s">
        <v>0</v>
      </c>
      <c r="B7" s="121" t="s">
        <v>33</v>
      </c>
      <c r="C7" s="118" t="s">
        <v>1</v>
      </c>
      <c r="D7" s="118"/>
      <c r="E7" s="118"/>
      <c r="F7" s="118"/>
      <c r="G7" s="118"/>
      <c r="H7" s="118"/>
      <c r="I7" s="118"/>
      <c r="J7" s="118" t="s">
        <v>36</v>
      </c>
      <c r="K7" s="118"/>
      <c r="L7" s="118"/>
      <c r="M7" s="118"/>
      <c r="N7" s="118"/>
      <c r="O7" s="118"/>
      <c r="P7" s="119"/>
    </row>
    <row r="8" spans="1:16" ht="38.25" x14ac:dyDescent="0.25">
      <c r="A8" s="116"/>
      <c r="B8" s="122"/>
      <c r="C8" s="82" t="s">
        <v>1</v>
      </c>
      <c r="D8" s="82" t="s">
        <v>56</v>
      </c>
      <c r="E8" s="82" t="s">
        <v>1</v>
      </c>
      <c r="F8" s="82" t="s">
        <v>56</v>
      </c>
      <c r="G8" s="120" t="s">
        <v>31</v>
      </c>
      <c r="H8" s="120"/>
      <c r="I8" s="82" t="s">
        <v>32</v>
      </c>
      <c r="J8" s="82" t="s">
        <v>36</v>
      </c>
      <c r="K8" s="82" t="s">
        <v>56</v>
      </c>
      <c r="L8" s="82" t="s">
        <v>2</v>
      </c>
      <c r="M8" s="82" t="s">
        <v>56</v>
      </c>
      <c r="N8" s="120" t="s">
        <v>37</v>
      </c>
      <c r="O8" s="120"/>
      <c r="P8" s="20" t="s">
        <v>32</v>
      </c>
    </row>
    <row r="9" spans="1:16" ht="31.5" customHeight="1" thickBot="1" x14ac:dyDescent="0.3">
      <c r="A9" s="117"/>
      <c r="B9" s="123"/>
      <c r="C9" s="21" t="s">
        <v>34</v>
      </c>
      <c r="D9" s="21" t="s">
        <v>59</v>
      </c>
      <c r="E9" s="21" t="s">
        <v>57</v>
      </c>
      <c r="F9" s="21" t="s">
        <v>59</v>
      </c>
      <c r="G9" s="21" t="s">
        <v>63</v>
      </c>
      <c r="H9" s="21" t="s">
        <v>64</v>
      </c>
      <c r="I9" s="21" t="s">
        <v>59</v>
      </c>
      <c r="J9" s="21" t="s">
        <v>34</v>
      </c>
      <c r="K9" s="21" t="s">
        <v>59</v>
      </c>
      <c r="L9" s="21" t="s">
        <v>57</v>
      </c>
      <c r="M9" s="21" t="s">
        <v>59</v>
      </c>
      <c r="N9" s="21" t="s">
        <v>67</v>
      </c>
      <c r="O9" s="21" t="s">
        <v>64</v>
      </c>
      <c r="P9" s="19" t="s">
        <v>59</v>
      </c>
    </row>
    <row r="10" spans="1:16" x14ac:dyDescent="0.25">
      <c r="A10" s="104" t="s">
        <v>3</v>
      </c>
      <c r="B10" s="23" t="s">
        <v>41</v>
      </c>
      <c r="C10" s="2">
        <v>683</v>
      </c>
      <c r="D10" s="83">
        <f t="shared" ref="D10:D27" si="0">C10/C$34*100</f>
        <v>10.462622549019608</v>
      </c>
      <c r="E10" s="2">
        <v>759</v>
      </c>
      <c r="F10" s="83">
        <f t="shared" ref="F10:F27" si="1">E10/E$34*100</f>
        <v>10.679611650485436</v>
      </c>
      <c r="G10" s="78">
        <f>E10-C10</f>
        <v>76</v>
      </c>
      <c r="H10" s="5">
        <f>IFERROR((E10-C10)/C10*100, "-")</f>
        <v>11.127379209370424</v>
      </c>
      <c r="I10" s="45">
        <f>F10-D10</f>
        <v>0.21698910146582762</v>
      </c>
      <c r="J10" s="46">
        <v>912979.39990000008</v>
      </c>
      <c r="K10" s="91">
        <f t="shared" ref="K10:K27" si="2">J10/J$34*100</f>
        <v>6.6059472450556402</v>
      </c>
      <c r="L10" s="46">
        <v>1134570.9191999999</v>
      </c>
      <c r="M10" s="91">
        <f t="shared" ref="M10:M27" si="3">L10/L$34*100</f>
        <v>7.903405495747168</v>
      </c>
      <c r="N10" s="78">
        <f>L10-J10</f>
        <v>221591.51929999981</v>
      </c>
      <c r="O10" s="5">
        <f>IFERROR((L10-J10)/J10*100, "-")</f>
        <v>24.271250734055013</v>
      </c>
      <c r="P10" s="95">
        <f>M10-K10</f>
        <v>1.2974582506915278</v>
      </c>
    </row>
    <row r="11" spans="1:16" x14ac:dyDescent="0.25">
      <c r="A11" s="102" t="s">
        <v>4</v>
      </c>
      <c r="B11" s="23" t="s">
        <v>42</v>
      </c>
      <c r="C11" s="2">
        <v>612</v>
      </c>
      <c r="D11" s="83">
        <f t="shared" si="0"/>
        <v>9.375</v>
      </c>
      <c r="E11" s="2">
        <v>1268</v>
      </c>
      <c r="F11" s="83">
        <f t="shared" si="1"/>
        <v>17.841564654565918</v>
      </c>
      <c r="G11" s="78">
        <f t="shared" ref="G11:G26" si="4">E11-C11</f>
        <v>656</v>
      </c>
      <c r="H11" s="5">
        <f t="shared" ref="H11:H32" si="5">IFERROR((E11-C11)/C11*100, "-")</f>
        <v>107.18954248366013</v>
      </c>
      <c r="I11" s="45">
        <f t="shared" ref="I11:I32" si="6">F11-D11</f>
        <v>8.4665646545659179</v>
      </c>
      <c r="J11" s="46">
        <v>103841.96080000006</v>
      </c>
      <c r="K11" s="91">
        <f t="shared" si="2"/>
        <v>0.75135815215882418</v>
      </c>
      <c r="L11" s="46">
        <v>193025.22659999994</v>
      </c>
      <c r="M11" s="91">
        <f t="shared" si="3"/>
        <v>1.3446110868097791</v>
      </c>
      <c r="N11" s="78">
        <f t="shared" ref="N11:N26" si="7">L11-J11</f>
        <v>89183.265799999877</v>
      </c>
      <c r="O11" s="5">
        <f t="shared" ref="O11:O27" si="8">IFERROR((L11-J11)/J11*100, "-")</f>
        <v>85.883649646954495</v>
      </c>
      <c r="P11" s="95">
        <f>M11-K11</f>
        <v>0.59325293465095497</v>
      </c>
    </row>
    <row r="12" spans="1:16" x14ac:dyDescent="0.25">
      <c r="A12" s="102" t="s">
        <v>5</v>
      </c>
      <c r="B12" s="23" t="s">
        <v>43</v>
      </c>
      <c r="C12" s="2">
        <v>1147</v>
      </c>
      <c r="D12" s="83">
        <f t="shared" si="0"/>
        <v>17.57046568627451</v>
      </c>
      <c r="E12" s="2">
        <v>1367</v>
      </c>
      <c r="F12" s="83">
        <f t="shared" si="1"/>
        <v>19.234557478542282</v>
      </c>
      <c r="G12" s="78">
        <f t="shared" si="4"/>
        <v>220</v>
      </c>
      <c r="H12" s="5">
        <f t="shared" si="5"/>
        <v>19.18047079337402</v>
      </c>
      <c r="I12" s="45">
        <f t="shared" si="6"/>
        <v>1.6640917922677723</v>
      </c>
      <c r="J12" s="46">
        <v>2296876.6099</v>
      </c>
      <c r="K12" s="91">
        <f t="shared" si="2"/>
        <v>16.619264043705225</v>
      </c>
      <c r="L12" s="46">
        <v>2192483.0751</v>
      </c>
      <c r="M12" s="91">
        <f t="shared" si="3"/>
        <v>15.272807095475565</v>
      </c>
      <c r="N12" s="78">
        <f t="shared" si="7"/>
        <v>-104393.53480000002</v>
      </c>
      <c r="O12" s="5">
        <f t="shared" si="8"/>
        <v>-4.5450214587080078</v>
      </c>
      <c r="P12" s="95">
        <f t="shared" ref="P12:P27" si="9">M12-K12</f>
        <v>-1.34645694822966</v>
      </c>
    </row>
    <row r="13" spans="1:16" x14ac:dyDescent="0.25">
      <c r="A13" s="102" t="s">
        <v>6</v>
      </c>
      <c r="B13" s="23" t="s">
        <v>44</v>
      </c>
      <c r="C13" s="2">
        <v>0</v>
      </c>
      <c r="D13" s="83">
        <f t="shared" si="0"/>
        <v>0</v>
      </c>
      <c r="E13" s="2">
        <v>0</v>
      </c>
      <c r="F13" s="83">
        <f t="shared" si="1"/>
        <v>0</v>
      </c>
      <c r="G13" s="78">
        <f t="shared" si="4"/>
        <v>0</v>
      </c>
      <c r="H13" s="5" t="str">
        <f t="shared" si="5"/>
        <v>-</v>
      </c>
      <c r="I13" s="45">
        <f t="shared" si="6"/>
        <v>0</v>
      </c>
      <c r="J13" s="46">
        <v>0</v>
      </c>
      <c r="K13" s="91">
        <f t="shared" si="2"/>
        <v>0</v>
      </c>
      <c r="L13" s="46">
        <v>0</v>
      </c>
      <c r="M13" s="91">
        <f t="shared" si="3"/>
        <v>0</v>
      </c>
      <c r="N13" s="78">
        <f t="shared" si="7"/>
        <v>0</v>
      </c>
      <c r="O13" s="5" t="str">
        <f t="shared" si="8"/>
        <v>-</v>
      </c>
      <c r="P13" s="95">
        <f t="shared" si="9"/>
        <v>0</v>
      </c>
    </row>
    <row r="14" spans="1:16" x14ac:dyDescent="0.25">
      <c r="A14" s="102" t="s">
        <v>7</v>
      </c>
      <c r="B14" s="23" t="s">
        <v>46</v>
      </c>
      <c r="C14" s="2">
        <v>0</v>
      </c>
      <c r="D14" s="83">
        <f t="shared" si="0"/>
        <v>0</v>
      </c>
      <c r="E14" s="2">
        <v>0</v>
      </c>
      <c r="F14" s="83">
        <f t="shared" si="1"/>
        <v>0</v>
      </c>
      <c r="G14" s="78">
        <f t="shared" si="4"/>
        <v>0</v>
      </c>
      <c r="H14" s="5" t="str">
        <f t="shared" si="5"/>
        <v>-</v>
      </c>
      <c r="I14" s="45">
        <f t="shared" si="6"/>
        <v>0</v>
      </c>
      <c r="J14" s="46">
        <v>0</v>
      </c>
      <c r="K14" s="91">
        <f t="shared" si="2"/>
        <v>0</v>
      </c>
      <c r="L14" s="46">
        <v>0</v>
      </c>
      <c r="M14" s="91">
        <f t="shared" si="3"/>
        <v>0</v>
      </c>
      <c r="N14" s="78">
        <f t="shared" si="7"/>
        <v>0</v>
      </c>
      <c r="O14" s="5" t="str">
        <f t="shared" si="8"/>
        <v>-</v>
      </c>
      <c r="P14" s="95">
        <f t="shared" si="9"/>
        <v>0</v>
      </c>
    </row>
    <row r="15" spans="1:16" x14ac:dyDescent="0.25">
      <c r="A15" s="102" t="s">
        <v>8</v>
      </c>
      <c r="B15" s="23" t="s">
        <v>47</v>
      </c>
      <c r="C15" s="2">
        <v>0</v>
      </c>
      <c r="D15" s="83">
        <f t="shared" si="0"/>
        <v>0</v>
      </c>
      <c r="E15" s="2">
        <v>0</v>
      </c>
      <c r="F15" s="83">
        <f t="shared" si="1"/>
        <v>0</v>
      </c>
      <c r="G15" s="78">
        <f t="shared" si="4"/>
        <v>0</v>
      </c>
      <c r="H15" s="5" t="str">
        <f t="shared" si="5"/>
        <v>-</v>
      </c>
      <c r="I15" s="45">
        <f t="shared" si="6"/>
        <v>0</v>
      </c>
      <c r="J15" s="46">
        <v>0</v>
      </c>
      <c r="K15" s="91">
        <f t="shared" si="2"/>
        <v>0</v>
      </c>
      <c r="L15" s="46">
        <v>4226.6000999999997</v>
      </c>
      <c r="M15" s="91">
        <f t="shared" si="3"/>
        <v>2.9442438452608573E-2</v>
      </c>
      <c r="N15" s="78">
        <f t="shared" si="7"/>
        <v>4226.6000999999997</v>
      </c>
      <c r="O15" s="5" t="str">
        <f t="shared" si="8"/>
        <v>-</v>
      </c>
      <c r="P15" s="95">
        <f t="shared" si="9"/>
        <v>2.9442438452608573E-2</v>
      </c>
    </row>
    <row r="16" spans="1:16" x14ac:dyDescent="0.25">
      <c r="A16" s="102" t="s">
        <v>9</v>
      </c>
      <c r="B16" s="23" t="s">
        <v>60</v>
      </c>
      <c r="C16" s="2">
        <v>3</v>
      </c>
      <c r="D16" s="83">
        <f t="shared" si="0"/>
        <v>4.5955882352941173E-2</v>
      </c>
      <c r="E16" s="2">
        <v>5</v>
      </c>
      <c r="F16" s="83">
        <f t="shared" si="1"/>
        <v>7.0353172928099061E-2</v>
      </c>
      <c r="G16" s="78">
        <f t="shared" si="4"/>
        <v>2</v>
      </c>
      <c r="H16" s="5">
        <f t="shared" si="5"/>
        <v>66.666666666666657</v>
      </c>
      <c r="I16" s="45">
        <f t="shared" si="6"/>
        <v>2.4397290575157889E-2</v>
      </c>
      <c r="J16" s="46">
        <v>11403.6101</v>
      </c>
      <c r="K16" s="91">
        <f t="shared" si="2"/>
        <v>8.2511880040266911E-2</v>
      </c>
      <c r="L16" s="46">
        <v>6716.9400000000005</v>
      </c>
      <c r="M16" s="91">
        <f t="shared" si="3"/>
        <v>4.6790112113957658E-2</v>
      </c>
      <c r="N16" s="78">
        <f t="shared" si="7"/>
        <v>-4686.6700999999994</v>
      </c>
      <c r="O16" s="5">
        <f t="shared" si="8"/>
        <v>-41.098126460847688</v>
      </c>
      <c r="P16" s="95">
        <f t="shared" si="9"/>
        <v>-3.5721767926309253E-2</v>
      </c>
    </row>
    <row r="17" spans="1:16" ht="25.5" x14ac:dyDescent="0.25">
      <c r="A17" s="102" t="s">
        <v>10</v>
      </c>
      <c r="B17" s="23" t="s">
        <v>48</v>
      </c>
      <c r="C17" s="2">
        <v>58</v>
      </c>
      <c r="D17" s="83">
        <f t="shared" si="0"/>
        <v>0.8884803921568627</v>
      </c>
      <c r="E17" s="2">
        <v>128</v>
      </c>
      <c r="F17" s="83">
        <f t="shared" si="1"/>
        <v>1.8010412269593359</v>
      </c>
      <c r="G17" s="78">
        <f t="shared" si="4"/>
        <v>70</v>
      </c>
      <c r="H17" s="5">
        <f t="shared" si="5"/>
        <v>120.68965517241379</v>
      </c>
      <c r="I17" s="45">
        <f t="shared" si="6"/>
        <v>0.91256083480247319</v>
      </c>
      <c r="J17" s="46">
        <v>357746.34</v>
      </c>
      <c r="K17" s="91">
        <f t="shared" si="2"/>
        <v>2.5885068703747196</v>
      </c>
      <c r="L17" s="46">
        <v>427895.13990000007</v>
      </c>
      <c r="M17" s="91">
        <f t="shared" si="3"/>
        <v>2.9807116884978275</v>
      </c>
      <c r="N17" s="78">
        <f t="shared" si="7"/>
        <v>70148.799900000042</v>
      </c>
      <c r="O17" s="5">
        <f t="shared" si="8"/>
        <v>19.608530418508273</v>
      </c>
      <c r="P17" s="95">
        <f t="shared" si="9"/>
        <v>0.39220481812310792</v>
      </c>
    </row>
    <row r="18" spans="1:16" x14ac:dyDescent="0.25">
      <c r="A18" s="102" t="s">
        <v>11</v>
      </c>
      <c r="B18" s="23" t="s">
        <v>49</v>
      </c>
      <c r="C18" s="2">
        <v>125</v>
      </c>
      <c r="D18" s="83">
        <f t="shared" si="0"/>
        <v>1.9148284313725492</v>
      </c>
      <c r="E18" s="2">
        <v>149</v>
      </c>
      <c r="F18" s="83">
        <f t="shared" si="1"/>
        <v>2.096524553257352</v>
      </c>
      <c r="G18" s="78">
        <f t="shared" si="4"/>
        <v>24</v>
      </c>
      <c r="H18" s="5">
        <f t="shared" si="5"/>
        <v>19.2</v>
      </c>
      <c r="I18" s="45">
        <f t="shared" si="6"/>
        <v>0.18169612188480277</v>
      </c>
      <c r="J18" s="46">
        <v>277107.56880000001</v>
      </c>
      <c r="K18" s="91">
        <f t="shared" si="2"/>
        <v>2.0050375516675731</v>
      </c>
      <c r="L18" s="46">
        <v>317516.34990000003</v>
      </c>
      <c r="M18" s="91">
        <f t="shared" si="3"/>
        <v>2.2118145479691065</v>
      </c>
      <c r="N18" s="78">
        <f t="shared" si="7"/>
        <v>40408.781100000022</v>
      </c>
      <c r="O18" s="5">
        <f t="shared" si="8"/>
        <v>14.582344782204309</v>
      </c>
      <c r="P18" s="95">
        <f t="shared" si="9"/>
        <v>0.20677699630153334</v>
      </c>
    </row>
    <row r="19" spans="1:16" ht="25.5" x14ac:dyDescent="0.25">
      <c r="A19" s="102" t="s">
        <v>12</v>
      </c>
      <c r="B19" s="23" t="s">
        <v>51</v>
      </c>
      <c r="C19" s="2">
        <v>2459</v>
      </c>
      <c r="D19" s="83">
        <f t="shared" si="0"/>
        <v>37.668504901960787</v>
      </c>
      <c r="E19" s="2">
        <v>2574</v>
      </c>
      <c r="F19" s="83">
        <f t="shared" si="1"/>
        <v>36.217813423385394</v>
      </c>
      <c r="G19" s="78">
        <f t="shared" si="4"/>
        <v>115</v>
      </c>
      <c r="H19" s="5">
        <f t="shared" si="5"/>
        <v>4.6766978446522982</v>
      </c>
      <c r="I19" s="45">
        <f t="shared" si="6"/>
        <v>-1.4506914785753935</v>
      </c>
      <c r="J19" s="46">
        <v>5991284.6189999999</v>
      </c>
      <c r="K19" s="91">
        <f t="shared" si="2"/>
        <v>43.350496328353444</v>
      </c>
      <c r="L19" s="46">
        <v>6104108.4244999997</v>
      </c>
      <c r="M19" s="91">
        <f t="shared" si="3"/>
        <v>42.521135746055258</v>
      </c>
      <c r="N19" s="78">
        <f t="shared" si="7"/>
        <v>112823.80549999978</v>
      </c>
      <c r="O19" s="5">
        <f t="shared" si="8"/>
        <v>1.8831321273271626</v>
      </c>
      <c r="P19" s="95">
        <f t="shared" si="9"/>
        <v>-0.82936058229818599</v>
      </c>
    </row>
    <row r="20" spans="1:16" ht="25.5" x14ac:dyDescent="0.25">
      <c r="A20" s="102" t="s">
        <v>13</v>
      </c>
      <c r="B20" s="23" t="s">
        <v>52</v>
      </c>
      <c r="C20" s="2">
        <v>0</v>
      </c>
      <c r="D20" s="83">
        <f t="shared" si="0"/>
        <v>0</v>
      </c>
      <c r="E20" s="2">
        <v>0</v>
      </c>
      <c r="F20" s="83">
        <f t="shared" si="1"/>
        <v>0</v>
      </c>
      <c r="G20" s="78">
        <f t="shared" si="4"/>
        <v>0</v>
      </c>
      <c r="H20" s="5" t="str">
        <f t="shared" si="5"/>
        <v>-</v>
      </c>
      <c r="I20" s="45">
        <f t="shared" si="6"/>
        <v>0</v>
      </c>
      <c r="J20" s="46">
        <v>0</v>
      </c>
      <c r="K20" s="91">
        <f t="shared" si="2"/>
        <v>0</v>
      </c>
      <c r="L20" s="46">
        <v>0</v>
      </c>
      <c r="M20" s="91">
        <f t="shared" si="3"/>
        <v>0</v>
      </c>
      <c r="N20" s="78">
        <f t="shared" si="7"/>
        <v>0</v>
      </c>
      <c r="O20" s="5" t="str">
        <f t="shared" si="8"/>
        <v>-</v>
      </c>
      <c r="P20" s="95">
        <f t="shared" si="9"/>
        <v>0</v>
      </c>
    </row>
    <row r="21" spans="1:16" ht="25.5" x14ac:dyDescent="0.25">
      <c r="A21" s="102" t="s">
        <v>14</v>
      </c>
      <c r="B21" s="23" t="s">
        <v>53</v>
      </c>
      <c r="C21" s="2">
        <v>0</v>
      </c>
      <c r="D21" s="83">
        <f t="shared" si="0"/>
        <v>0</v>
      </c>
      <c r="E21" s="2">
        <v>0</v>
      </c>
      <c r="F21" s="83">
        <f t="shared" si="1"/>
        <v>0</v>
      </c>
      <c r="G21" s="78">
        <f t="shared" si="4"/>
        <v>0</v>
      </c>
      <c r="H21" s="5" t="str">
        <f t="shared" si="5"/>
        <v>-</v>
      </c>
      <c r="I21" s="45">
        <f t="shared" si="6"/>
        <v>0</v>
      </c>
      <c r="J21" s="46">
        <v>0</v>
      </c>
      <c r="K21" s="91">
        <f t="shared" si="2"/>
        <v>0</v>
      </c>
      <c r="L21" s="46">
        <v>0</v>
      </c>
      <c r="M21" s="91">
        <f t="shared" si="3"/>
        <v>0</v>
      </c>
      <c r="N21" s="78">
        <f t="shared" si="7"/>
        <v>0</v>
      </c>
      <c r="O21" s="5" t="str">
        <f t="shared" si="8"/>
        <v>-</v>
      </c>
      <c r="P21" s="95">
        <f t="shared" si="9"/>
        <v>0</v>
      </c>
    </row>
    <row r="22" spans="1:16" x14ac:dyDescent="0.25">
      <c r="A22" s="102" t="s">
        <v>15</v>
      </c>
      <c r="B22" s="23" t="s">
        <v>54</v>
      </c>
      <c r="C22" s="2">
        <v>28</v>
      </c>
      <c r="D22" s="83">
        <f t="shared" si="0"/>
        <v>0.42892156862745101</v>
      </c>
      <c r="E22" s="2">
        <v>28</v>
      </c>
      <c r="F22" s="83">
        <f t="shared" si="1"/>
        <v>0.39397776839735471</v>
      </c>
      <c r="G22" s="78">
        <f t="shared" si="4"/>
        <v>0</v>
      </c>
      <c r="H22" s="5">
        <f t="shared" si="5"/>
        <v>0</v>
      </c>
      <c r="I22" s="45">
        <f t="shared" si="6"/>
        <v>-3.49438002300963E-2</v>
      </c>
      <c r="J22" s="46">
        <v>15807.910000000003</v>
      </c>
      <c r="K22" s="91">
        <f t="shared" si="2"/>
        <v>0.114379601035933</v>
      </c>
      <c r="L22" s="46">
        <v>48437.819399999986</v>
      </c>
      <c r="M22" s="91">
        <f t="shared" si="3"/>
        <v>0.33741718703481527</v>
      </c>
      <c r="N22" s="78">
        <f t="shared" si="7"/>
        <v>32629.909399999982</v>
      </c>
      <c r="O22" s="5">
        <f t="shared" si="8"/>
        <v>206.41507574372562</v>
      </c>
      <c r="P22" s="95">
        <f t="shared" si="9"/>
        <v>0.22303758599888227</v>
      </c>
    </row>
    <row r="23" spans="1:16" x14ac:dyDescent="0.25">
      <c r="A23" s="102" t="s">
        <v>16</v>
      </c>
      <c r="B23" s="23" t="s">
        <v>50</v>
      </c>
      <c r="C23" s="2">
        <v>19</v>
      </c>
      <c r="D23" s="83">
        <f t="shared" si="0"/>
        <v>0.29105392156862747</v>
      </c>
      <c r="E23" s="2">
        <v>44</v>
      </c>
      <c r="F23" s="83">
        <f t="shared" si="1"/>
        <v>0.6191079217672717</v>
      </c>
      <c r="G23" s="78">
        <f t="shared" si="4"/>
        <v>25</v>
      </c>
      <c r="H23" s="5">
        <f t="shared" si="5"/>
        <v>131.57894736842107</v>
      </c>
      <c r="I23" s="45">
        <f t="shared" si="6"/>
        <v>0.32805400019864422</v>
      </c>
      <c r="J23" s="46">
        <v>68419.25999999998</v>
      </c>
      <c r="K23" s="91">
        <f t="shared" si="2"/>
        <v>0.49505391047733477</v>
      </c>
      <c r="L23" s="46">
        <v>22183.130000000034</v>
      </c>
      <c r="M23" s="91">
        <f t="shared" si="3"/>
        <v>0.1545273799882832</v>
      </c>
      <c r="N23" s="78">
        <f t="shared" si="7"/>
        <v>-46236.129999999946</v>
      </c>
      <c r="O23" s="5">
        <f t="shared" si="8"/>
        <v>-67.577652842196713</v>
      </c>
      <c r="P23" s="95">
        <f t="shared" si="9"/>
        <v>-0.34052653048905157</v>
      </c>
    </row>
    <row r="24" spans="1:16" x14ac:dyDescent="0.25">
      <c r="A24" s="102" t="s">
        <v>17</v>
      </c>
      <c r="B24" s="23" t="s">
        <v>61</v>
      </c>
      <c r="C24" s="2">
        <v>2</v>
      </c>
      <c r="D24" s="83">
        <f t="shared" si="0"/>
        <v>3.0637254901960783E-2</v>
      </c>
      <c r="E24" s="2">
        <v>2</v>
      </c>
      <c r="F24" s="83">
        <f t="shared" si="1"/>
        <v>2.8141269171239623E-2</v>
      </c>
      <c r="G24" s="78">
        <f t="shared" si="4"/>
        <v>0</v>
      </c>
      <c r="H24" s="5">
        <f t="shared" si="5"/>
        <v>0</v>
      </c>
      <c r="I24" s="45">
        <f t="shared" si="6"/>
        <v>-2.4959857307211598E-3</v>
      </c>
      <c r="J24" s="46">
        <v>2911.42</v>
      </c>
      <c r="K24" s="91">
        <f t="shared" si="2"/>
        <v>2.1065849821262646E-2</v>
      </c>
      <c r="L24" s="46">
        <v>30903.410699999997</v>
      </c>
      <c r="M24" s="91">
        <f t="shared" si="3"/>
        <v>0.21527273600131583</v>
      </c>
      <c r="N24" s="78">
        <f t="shared" si="7"/>
        <v>27991.990699999995</v>
      </c>
      <c r="O24" s="5">
        <f t="shared" si="8"/>
        <v>961.45491547080098</v>
      </c>
      <c r="P24" s="95">
        <f t="shared" si="9"/>
        <v>0.19420688618005319</v>
      </c>
    </row>
    <row r="25" spans="1:16" x14ac:dyDescent="0.25">
      <c r="A25" s="102" t="s">
        <v>18</v>
      </c>
      <c r="B25" s="23" t="s">
        <v>62</v>
      </c>
      <c r="C25" s="2">
        <v>6</v>
      </c>
      <c r="D25" s="83">
        <f t="shared" si="0"/>
        <v>9.1911764705882346E-2</v>
      </c>
      <c r="E25" s="2">
        <v>4</v>
      </c>
      <c r="F25" s="83">
        <f t="shared" si="1"/>
        <v>5.6282538342479246E-2</v>
      </c>
      <c r="G25" s="78">
        <f t="shared" si="4"/>
        <v>-2</v>
      </c>
      <c r="H25" s="5">
        <f t="shared" si="5"/>
        <v>-33.333333333333329</v>
      </c>
      <c r="I25" s="45">
        <f t="shared" si="6"/>
        <v>-3.5629226363403099E-2</v>
      </c>
      <c r="J25" s="46">
        <v>3853.87</v>
      </c>
      <c r="K25" s="91">
        <f t="shared" si="2"/>
        <v>2.7885034330556727E-2</v>
      </c>
      <c r="L25" s="46">
        <v>427.59000000000003</v>
      </c>
      <c r="M25" s="91">
        <f t="shared" si="3"/>
        <v>2.9785860881304813E-3</v>
      </c>
      <c r="N25" s="78">
        <f t="shared" si="7"/>
        <v>-3426.2799999999997</v>
      </c>
      <c r="O25" s="5">
        <f t="shared" si="8"/>
        <v>-88.904918951599299</v>
      </c>
      <c r="P25" s="95">
        <f t="shared" si="9"/>
        <v>-2.4906448242426247E-2</v>
      </c>
    </row>
    <row r="26" spans="1:16" x14ac:dyDescent="0.25">
      <c r="A26" s="102" t="s">
        <v>19</v>
      </c>
      <c r="B26" s="23" t="s">
        <v>55</v>
      </c>
      <c r="C26" s="2">
        <v>0</v>
      </c>
      <c r="D26" s="83">
        <f t="shared" si="0"/>
        <v>0</v>
      </c>
      <c r="E26" s="2">
        <v>0</v>
      </c>
      <c r="F26" s="83">
        <f t="shared" si="1"/>
        <v>0</v>
      </c>
      <c r="G26" s="78">
        <f t="shared" si="4"/>
        <v>0</v>
      </c>
      <c r="H26" s="5" t="str">
        <f t="shared" si="5"/>
        <v>-</v>
      </c>
      <c r="I26" s="45">
        <f t="shared" si="6"/>
        <v>0</v>
      </c>
      <c r="J26" s="46">
        <v>0</v>
      </c>
      <c r="K26" s="91">
        <f t="shared" si="2"/>
        <v>0</v>
      </c>
      <c r="L26" s="46">
        <v>0</v>
      </c>
      <c r="M26" s="91">
        <f t="shared" si="3"/>
        <v>0</v>
      </c>
      <c r="N26" s="78">
        <f t="shared" si="7"/>
        <v>0</v>
      </c>
      <c r="O26" s="5" t="str">
        <f t="shared" si="8"/>
        <v>-</v>
      </c>
      <c r="P26" s="95">
        <f t="shared" si="9"/>
        <v>0</v>
      </c>
    </row>
    <row r="27" spans="1:16" x14ac:dyDescent="0.25">
      <c r="A27" s="102" t="s">
        <v>20</v>
      </c>
      <c r="B27" s="23" t="s">
        <v>45</v>
      </c>
      <c r="C27" s="2">
        <v>1</v>
      </c>
      <c r="D27" s="83">
        <f t="shared" si="0"/>
        <v>1.5318627450980392E-2</v>
      </c>
      <c r="E27" s="2">
        <v>9</v>
      </c>
      <c r="F27" s="83">
        <f t="shared" si="1"/>
        <v>0.12663571127057829</v>
      </c>
      <c r="G27" s="78">
        <f>E27-C27</f>
        <v>8</v>
      </c>
      <c r="H27" s="5">
        <f t="shared" si="5"/>
        <v>800</v>
      </c>
      <c r="I27" s="45">
        <f t="shared" si="6"/>
        <v>0.1113170838195979</v>
      </c>
      <c r="J27" s="46">
        <v>1773.4</v>
      </c>
      <c r="K27" s="91">
        <f t="shared" si="2"/>
        <v>1.2831600412522817E-2</v>
      </c>
      <c r="L27" s="46">
        <v>1415.94</v>
      </c>
      <c r="M27" s="91">
        <f t="shared" si="3"/>
        <v>9.8634186618664459E-3</v>
      </c>
      <c r="N27" s="78">
        <f>L27-J27</f>
        <v>-357.46000000000004</v>
      </c>
      <c r="O27" s="5">
        <f t="shared" si="8"/>
        <v>-20.156761024021655</v>
      </c>
      <c r="P27" s="95">
        <f t="shared" si="9"/>
        <v>-2.9681817506563707E-3</v>
      </c>
    </row>
    <row r="28" spans="1:16" x14ac:dyDescent="0.25">
      <c r="A28" s="100" t="s">
        <v>35</v>
      </c>
      <c r="B28" s="13" t="s">
        <v>24</v>
      </c>
      <c r="C28" s="14">
        <f>SUM(C10:C27)</f>
        <v>5143</v>
      </c>
      <c r="D28" s="15">
        <f>SUM(D10:D27)</f>
        <v>78.783700980392169</v>
      </c>
      <c r="E28" s="14">
        <f>SUM(E10:E27)</f>
        <v>6337</v>
      </c>
      <c r="F28" s="15">
        <f>SUM(F10:F27)</f>
        <v>89.165611369072735</v>
      </c>
      <c r="G28" s="15">
        <f>E28-C28</f>
        <v>1194</v>
      </c>
      <c r="H28" s="15">
        <f>(E28-C28)/C28*100</f>
        <v>23.216021777172855</v>
      </c>
      <c r="I28" s="77">
        <f>F28-D28</f>
        <v>10.381910388680566</v>
      </c>
      <c r="J28" s="14">
        <f>SUM(J10:J27)</f>
        <v>10044005.968499999</v>
      </c>
      <c r="K28" s="92">
        <f>SUM(K10:K27)</f>
        <v>72.674338067433311</v>
      </c>
      <c r="L28" s="14">
        <f>SUM(L10:L27)</f>
        <v>10483910.565399999</v>
      </c>
      <c r="M28" s="92">
        <f>SUM(M10:M27)</f>
        <v>73.030777518895675</v>
      </c>
      <c r="N28" s="92">
        <f>L28-J28</f>
        <v>439904.59689999931</v>
      </c>
      <c r="O28" s="92">
        <f>(L28-J28)/J28*100</f>
        <v>4.379772356563981</v>
      </c>
      <c r="P28" s="96">
        <f>M28-K28</f>
        <v>0.35643945146236433</v>
      </c>
    </row>
    <row r="29" spans="1:16" x14ac:dyDescent="0.25">
      <c r="A29" s="101" t="s">
        <v>29</v>
      </c>
      <c r="B29" s="11" t="s">
        <v>25</v>
      </c>
      <c r="C29" s="2">
        <v>586</v>
      </c>
      <c r="D29" s="83">
        <f>C29/C$34*100</f>
        <v>8.9767156862745097</v>
      </c>
      <c r="E29" s="2">
        <v>597</v>
      </c>
      <c r="F29" s="83">
        <f>E29/E$34*100</f>
        <v>8.4001688476150278</v>
      </c>
      <c r="G29" s="78">
        <f>E29-C29</f>
        <v>11</v>
      </c>
      <c r="H29" s="5">
        <f t="shared" si="5"/>
        <v>1.877133105802048</v>
      </c>
      <c r="I29" s="45">
        <f t="shared" si="6"/>
        <v>-0.57654683865948186</v>
      </c>
      <c r="J29" s="46">
        <v>3667263.8299999996</v>
      </c>
      <c r="K29" s="91">
        <f>J29/J$34*100</f>
        <v>26.534828055632115</v>
      </c>
      <c r="L29" s="46">
        <v>3739121.89</v>
      </c>
      <c r="M29" s="91">
        <f>L29/L$34*100</f>
        <v>26.04667191323032</v>
      </c>
      <c r="N29" s="78">
        <f>L29-J29</f>
        <v>71858.060000000522</v>
      </c>
      <c r="O29" s="5">
        <f t="shared" ref="O29:O32" si="10">IFERROR((L29-J29)/J29*100, "-")</f>
        <v>1.9594461519830311</v>
      </c>
      <c r="P29" s="79">
        <f>M29-K29</f>
        <v>-0.48815614240179528</v>
      </c>
    </row>
    <row r="30" spans="1:16" x14ac:dyDescent="0.25">
      <c r="A30" s="101" t="s">
        <v>26</v>
      </c>
      <c r="B30" s="12" t="s">
        <v>27</v>
      </c>
      <c r="C30" s="2">
        <v>103</v>
      </c>
      <c r="D30" s="83">
        <f>C30/C$34*100</f>
        <v>1.5778186274509802</v>
      </c>
      <c r="E30" s="2">
        <v>18</v>
      </c>
      <c r="F30" s="83">
        <f>E30/E$34*100</f>
        <v>0.25327142254115659</v>
      </c>
      <c r="G30" s="78">
        <f t="shared" ref="G30:G32" si="11">E30-C30</f>
        <v>-85</v>
      </c>
      <c r="H30" s="5">
        <f t="shared" si="5"/>
        <v>-82.524271844660191</v>
      </c>
      <c r="I30" s="45">
        <f t="shared" si="6"/>
        <v>-1.3245472049098237</v>
      </c>
      <c r="J30" s="46">
        <v>13104.55</v>
      </c>
      <c r="K30" s="91">
        <f>J30/J$34*100</f>
        <v>9.4819188669181154E-2</v>
      </c>
      <c r="L30" s="46">
        <v>16876.84</v>
      </c>
      <c r="M30" s="91">
        <f>L30/L$34*100</f>
        <v>0.11756383646858914</v>
      </c>
      <c r="N30" s="78">
        <f t="shared" ref="N30:N32" si="12">L30-J30</f>
        <v>3772.2900000000009</v>
      </c>
      <c r="O30" s="5">
        <f t="shared" si="10"/>
        <v>28.786108641655005</v>
      </c>
      <c r="P30" s="79">
        <f t="shared" ref="P30:P32" si="13">M30-K30</f>
        <v>2.2744647799407991E-2</v>
      </c>
    </row>
    <row r="31" spans="1:16" x14ac:dyDescent="0.25">
      <c r="A31" s="101" t="s">
        <v>28</v>
      </c>
      <c r="B31" s="25" t="s">
        <v>30</v>
      </c>
      <c r="C31" s="2">
        <v>0</v>
      </c>
      <c r="D31" s="83">
        <f>C31/C$34*100</f>
        <v>0</v>
      </c>
      <c r="E31" s="2">
        <v>155</v>
      </c>
      <c r="F31" s="83">
        <f>E31/E$34*100</f>
        <v>2.1809483607710711</v>
      </c>
      <c r="G31" s="78">
        <f t="shared" si="11"/>
        <v>155</v>
      </c>
      <c r="H31" s="5" t="str">
        <f t="shared" si="5"/>
        <v>-</v>
      </c>
      <c r="I31" s="45">
        <f t="shared" si="6"/>
        <v>2.1809483607710711</v>
      </c>
      <c r="J31" s="46">
        <v>96193.18</v>
      </c>
      <c r="K31" s="91">
        <f>J31/J$34*100</f>
        <v>0.69601468826541191</v>
      </c>
      <c r="L31" s="46">
        <v>115559.62</v>
      </c>
      <c r="M31" s="91">
        <f>L31/L$34*100</f>
        <v>0.80498673140542309</v>
      </c>
      <c r="N31" s="78">
        <f t="shared" si="12"/>
        <v>19366.440000000002</v>
      </c>
      <c r="O31" s="5">
        <f t="shared" si="10"/>
        <v>20.132861809953685</v>
      </c>
      <c r="P31" s="79">
        <f t="shared" si="13"/>
        <v>0.10897204314001119</v>
      </c>
    </row>
    <row r="32" spans="1:16" x14ac:dyDescent="0.25">
      <c r="A32" s="102" t="s">
        <v>23</v>
      </c>
      <c r="B32" s="25" t="s">
        <v>40</v>
      </c>
      <c r="C32" s="2">
        <v>696</v>
      </c>
      <c r="D32" s="83">
        <f>C32/C$34*100</f>
        <v>10.661764705882353</v>
      </c>
      <c r="E32" s="2">
        <v>0</v>
      </c>
      <c r="F32" s="83">
        <f>E32/E$34*100</f>
        <v>0</v>
      </c>
      <c r="G32" s="78">
        <f t="shared" si="11"/>
        <v>-696</v>
      </c>
      <c r="H32" s="5">
        <f t="shared" si="5"/>
        <v>-100</v>
      </c>
      <c r="I32" s="45">
        <f t="shared" si="6"/>
        <v>-10.661764705882353</v>
      </c>
      <c r="J32" s="46">
        <v>0</v>
      </c>
      <c r="K32" s="91">
        <f>J32/J$34*100</f>
        <v>0</v>
      </c>
      <c r="L32" s="46">
        <v>0</v>
      </c>
      <c r="M32" s="91">
        <f>L32/L$34*100</f>
        <v>0</v>
      </c>
      <c r="N32" s="78">
        <f t="shared" si="12"/>
        <v>0</v>
      </c>
      <c r="O32" s="5" t="str">
        <f t="shared" si="10"/>
        <v>-</v>
      </c>
      <c r="P32" s="79">
        <f t="shared" si="13"/>
        <v>0</v>
      </c>
    </row>
    <row r="33" spans="1:16" x14ac:dyDescent="0.25">
      <c r="A33" s="103" t="s">
        <v>21</v>
      </c>
      <c r="B33" s="16" t="s">
        <v>22</v>
      </c>
      <c r="C33" s="6">
        <f>SUM(C29:C32)</f>
        <v>1385</v>
      </c>
      <c r="D33" s="85">
        <f>SUM(D29:D32)</f>
        <v>21.216299019607845</v>
      </c>
      <c r="E33" s="6">
        <f>SUM(E29:E32)</f>
        <v>770</v>
      </c>
      <c r="F33" s="85">
        <f>SUM(F29:F32)</f>
        <v>10.834388630927256</v>
      </c>
      <c r="G33" s="53">
        <f>E33-C33</f>
        <v>-615</v>
      </c>
      <c r="H33" s="53">
        <f>(E33-C33)/C33*100</f>
        <v>-44.404332129963898</v>
      </c>
      <c r="I33" s="48">
        <f>F33-D33</f>
        <v>-10.381910388680589</v>
      </c>
      <c r="J33" s="6">
        <f>SUM(J29:J32)</f>
        <v>3776561.5599999996</v>
      </c>
      <c r="K33" s="92">
        <f>SUM(K29:K32)</f>
        <v>27.325661932566707</v>
      </c>
      <c r="L33" s="6">
        <f>SUM(L29:L32)</f>
        <v>3871558.35</v>
      </c>
      <c r="M33" s="85">
        <f>SUM(M29:M32)</f>
        <v>26.969222481104335</v>
      </c>
      <c r="N33" s="85">
        <f>L33-J33</f>
        <v>94996.790000000503</v>
      </c>
      <c r="O33" s="97">
        <f>(L33-J33)/J33*100</f>
        <v>2.5154307295337857</v>
      </c>
      <c r="P33" s="80">
        <f>M33-K33</f>
        <v>-0.35643945146237144</v>
      </c>
    </row>
    <row r="34" spans="1:16" x14ac:dyDescent="0.25">
      <c r="A34" s="26" t="s">
        <v>38</v>
      </c>
      <c r="B34" s="27" t="s">
        <v>39</v>
      </c>
      <c r="C34" s="87">
        <f>C28+C33</f>
        <v>6528</v>
      </c>
      <c r="D34" s="88">
        <f>D28+D33</f>
        <v>100.00000000000001</v>
      </c>
      <c r="E34" s="87">
        <f>E28+E33</f>
        <v>7107</v>
      </c>
      <c r="F34" s="88">
        <f>F28+F33</f>
        <v>99.999999999999986</v>
      </c>
      <c r="G34" s="89">
        <f>E34-C34</f>
        <v>579</v>
      </c>
      <c r="H34" s="89">
        <f>(E34-C34)/C34*100</f>
        <v>8.8694852941176467</v>
      </c>
      <c r="I34" s="89">
        <f>F34-D34</f>
        <v>0</v>
      </c>
      <c r="J34" s="87">
        <f>J28+J33</f>
        <v>13820567.528499998</v>
      </c>
      <c r="K34" s="62">
        <f>(K28+K33)</f>
        <v>100.00000000000001</v>
      </c>
      <c r="L34" s="87">
        <f>L28+L33</f>
        <v>14355468.915399998</v>
      </c>
      <c r="M34" s="88">
        <f>(M28+M33)</f>
        <v>100.00000000000001</v>
      </c>
      <c r="N34" s="90">
        <f>L34-J34</f>
        <v>534901.38690000027</v>
      </c>
      <c r="O34" s="90">
        <f>(L34-J34)/J34*100</f>
        <v>3.8703286662935996</v>
      </c>
      <c r="P34" s="106">
        <f>M34-K34</f>
        <v>0</v>
      </c>
    </row>
    <row r="35" spans="1:16" x14ac:dyDescent="0.25">
      <c r="K35" s="94"/>
    </row>
    <row r="36" spans="1:16" x14ac:dyDescent="0.25">
      <c r="K36" s="94"/>
    </row>
    <row r="37" spans="1:16" x14ac:dyDescent="0.25">
      <c r="B37" s="108" t="s">
        <v>69</v>
      </c>
    </row>
  </sheetData>
  <mergeCells count="6">
    <mergeCell ref="A7:A9"/>
    <mergeCell ref="C7:I7"/>
    <mergeCell ref="J7:P7"/>
    <mergeCell ref="G8:H8"/>
    <mergeCell ref="N8:O8"/>
    <mergeCell ref="B7:B9"/>
  </mergeCells>
  <pageMargins left="0.39370078740157483" right="0.39370078740157483" top="0.74803149606299213" bottom="0.74803149606299213" header="0.31496062992125984" footer="0.31496062992125984"/>
  <pageSetup paperSize="9" scale="65" orientation="landscape" verticalDpi="0" r:id="rId1"/>
  <headerFooter>
    <oddHeader>&amp;L&amp;G&amp;C&amp;"+,Regular"&amp;10Statistika tržišta osiguranja&amp;R&amp;"+,Regular"&amp;10Mjesečno izvješće</oddHeader>
    <oddFooter>&amp;C&amp;"+,Regular"&amp;10U izvješće su uključeni podatci zaključno s 31.01.2018.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37"/>
  <sheetViews>
    <sheetView showGridLines="0" showRuler="0" view="pageLayout" zoomScale="70" zoomScaleNormal="70" zoomScalePageLayoutView="70" workbookViewId="0">
      <selection activeCell="B34" sqref="B34"/>
    </sheetView>
  </sheetViews>
  <sheetFormatPr defaultRowHeight="15" x14ac:dyDescent="0.25"/>
  <cols>
    <col min="1" max="1" width="9" customWidth="1"/>
    <col min="2" max="2" width="33.7109375" customWidth="1"/>
    <col min="3" max="3" width="10.7109375" customWidth="1"/>
    <col min="4" max="4" width="13" customWidth="1"/>
    <col min="5" max="5" width="12.140625" customWidth="1"/>
    <col min="6" max="6" width="12.85546875" bestFit="1" customWidth="1"/>
    <col min="7" max="7" width="11.5703125" bestFit="1" customWidth="1"/>
    <col min="8" max="8" width="12.42578125" bestFit="1" customWidth="1"/>
    <col min="9" max="9" width="12.28515625" style="1" customWidth="1"/>
    <col min="10" max="10" width="15.42578125" customWidth="1"/>
    <col min="11" max="11" width="9.28515625" customWidth="1"/>
    <col min="12" max="12" width="15.5703125" customWidth="1"/>
    <col min="13" max="13" width="8.85546875" customWidth="1"/>
    <col min="14" max="14" width="14" customWidth="1"/>
    <col min="15" max="16" width="10.28515625" customWidth="1"/>
  </cols>
  <sheetData>
    <row r="3" spans="1:18" x14ac:dyDescent="0.25">
      <c r="E3" s="10" t="s">
        <v>72</v>
      </c>
      <c r="F3" s="17"/>
      <c r="G3" s="17"/>
      <c r="H3" s="17"/>
      <c r="I3" s="18"/>
      <c r="J3" s="17"/>
      <c r="K3" s="17"/>
      <c r="L3" s="17"/>
      <c r="M3" s="17"/>
    </row>
    <row r="4" spans="1:18" x14ac:dyDescent="0.25">
      <c r="D4" s="8"/>
      <c r="E4" s="24"/>
      <c r="F4" s="8"/>
      <c r="G4" s="8"/>
      <c r="H4" s="8"/>
      <c r="I4" s="8"/>
      <c r="J4" s="8"/>
      <c r="K4" s="8"/>
      <c r="L4" s="8"/>
      <c r="M4" s="8"/>
      <c r="N4" s="8"/>
    </row>
    <row r="5" spans="1:18" x14ac:dyDescent="0.25"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8" ht="15.75" thickBot="1" x14ac:dyDescent="0.3"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8" ht="18" customHeight="1" x14ac:dyDescent="0.25">
      <c r="A7" s="115" t="s">
        <v>0</v>
      </c>
      <c r="B7" s="121" t="s">
        <v>33</v>
      </c>
      <c r="C7" s="118" t="s">
        <v>1</v>
      </c>
      <c r="D7" s="118"/>
      <c r="E7" s="118"/>
      <c r="F7" s="118"/>
      <c r="G7" s="118"/>
      <c r="H7" s="118"/>
      <c r="I7" s="118"/>
      <c r="J7" s="118" t="s">
        <v>36</v>
      </c>
      <c r="K7" s="118"/>
      <c r="L7" s="118"/>
      <c r="M7" s="118"/>
      <c r="N7" s="118"/>
      <c r="O7" s="118"/>
      <c r="P7" s="119"/>
    </row>
    <row r="8" spans="1:18" ht="38.25" customHeight="1" x14ac:dyDescent="0.25">
      <c r="A8" s="116"/>
      <c r="B8" s="122"/>
      <c r="C8" s="29" t="s">
        <v>1</v>
      </c>
      <c r="D8" s="29" t="s">
        <v>56</v>
      </c>
      <c r="E8" s="29" t="s">
        <v>1</v>
      </c>
      <c r="F8" s="29" t="s">
        <v>56</v>
      </c>
      <c r="G8" s="120" t="s">
        <v>31</v>
      </c>
      <c r="H8" s="120"/>
      <c r="I8" s="29" t="s">
        <v>32</v>
      </c>
      <c r="J8" s="29" t="s">
        <v>36</v>
      </c>
      <c r="K8" s="29" t="s">
        <v>56</v>
      </c>
      <c r="L8" s="29" t="s">
        <v>2</v>
      </c>
      <c r="M8" s="29" t="s">
        <v>56</v>
      </c>
      <c r="N8" s="120" t="s">
        <v>37</v>
      </c>
      <c r="O8" s="120"/>
      <c r="P8" s="20" t="s">
        <v>32</v>
      </c>
    </row>
    <row r="9" spans="1:18" ht="34.5" customHeight="1" thickBot="1" x14ac:dyDescent="0.3">
      <c r="A9" s="117"/>
      <c r="B9" s="123"/>
      <c r="C9" s="21" t="s">
        <v>34</v>
      </c>
      <c r="D9" s="21" t="s">
        <v>59</v>
      </c>
      <c r="E9" s="21" t="s">
        <v>57</v>
      </c>
      <c r="F9" s="21" t="s">
        <v>59</v>
      </c>
      <c r="G9" s="21" t="s">
        <v>63</v>
      </c>
      <c r="H9" s="21" t="s">
        <v>64</v>
      </c>
      <c r="I9" s="21" t="s">
        <v>59</v>
      </c>
      <c r="J9" s="21" t="s">
        <v>34</v>
      </c>
      <c r="K9" s="21" t="s">
        <v>59</v>
      </c>
      <c r="L9" s="21" t="s">
        <v>57</v>
      </c>
      <c r="M9" s="21" t="s">
        <v>59</v>
      </c>
      <c r="N9" s="21" t="s">
        <v>67</v>
      </c>
      <c r="O9" s="21" t="s">
        <v>64</v>
      </c>
      <c r="P9" s="19" t="s">
        <v>59</v>
      </c>
    </row>
    <row r="10" spans="1:18" x14ac:dyDescent="0.25">
      <c r="A10" s="109" t="s">
        <v>3</v>
      </c>
      <c r="B10" s="23" t="s">
        <v>41</v>
      </c>
      <c r="C10" s="2">
        <v>752</v>
      </c>
      <c r="D10" s="83">
        <f t="shared" ref="D10:D27" si="0">C10/C$34*100</f>
        <v>11.33042037064939</v>
      </c>
      <c r="E10" s="2">
        <v>828</v>
      </c>
      <c r="F10" s="83">
        <f t="shared" ref="F10:F27" si="1">E10/E$34*100</f>
        <v>11.650485436893204</v>
      </c>
      <c r="G10" s="63">
        <f>E10-C10</f>
        <v>76</v>
      </c>
      <c r="H10" s="5">
        <f>IFERROR((E10-C10)/C10*100, "-")</f>
        <v>10.106382978723403</v>
      </c>
      <c r="I10" s="33">
        <f>F10-D10</f>
        <v>0.32006506624381359</v>
      </c>
      <c r="J10" s="74">
        <v>969009.37990000006</v>
      </c>
      <c r="K10" s="86">
        <f t="shared" ref="K10:K27" si="2">J10/J$34*100</f>
        <v>6.9938517031696428</v>
      </c>
      <c r="L10" s="74">
        <v>1181100.5389999999</v>
      </c>
      <c r="M10" s="86">
        <f t="shared" ref="M10:M27" si="3">L10/L$34*100</f>
        <v>8.2756581293314095</v>
      </c>
      <c r="N10" s="63">
        <f>L10-J10</f>
        <v>212091.15909999982</v>
      </c>
      <c r="O10" s="5">
        <f>IFERROR((L10-J10)/J10*100, "-")</f>
        <v>21.887420648279711</v>
      </c>
      <c r="P10" s="68">
        <f>M10-K10</f>
        <v>1.2818064261617668</v>
      </c>
    </row>
    <row r="11" spans="1:18" x14ac:dyDescent="0.25">
      <c r="A11" s="110" t="s">
        <v>4</v>
      </c>
      <c r="B11" s="23" t="s">
        <v>42</v>
      </c>
      <c r="C11" s="2">
        <v>637</v>
      </c>
      <c r="D11" s="83">
        <f t="shared" si="0"/>
        <v>9.5977098086484851</v>
      </c>
      <c r="E11" s="2">
        <v>1299</v>
      </c>
      <c r="F11" s="83">
        <f t="shared" si="1"/>
        <v>18.277754326720135</v>
      </c>
      <c r="G11" s="63">
        <f t="shared" ref="G11:G26" si="4">E11-C11</f>
        <v>662</v>
      </c>
      <c r="H11" s="5">
        <f t="shared" ref="H11:H32" si="5">IFERROR((E11-C11)/C11*100, "-")</f>
        <v>103.92464678178963</v>
      </c>
      <c r="I11" s="33">
        <f t="shared" ref="I11:I32" si="6">F11-D11</f>
        <v>8.6800445180716501</v>
      </c>
      <c r="J11" s="74">
        <v>117008.60080000006</v>
      </c>
      <c r="K11" s="86">
        <f t="shared" si="2"/>
        <v>0.84451277662041657</v>
      </c>
      <c r="L11" s="74">
        <v>196045.17659999995</v>
      </c>
      <c r="M11" s="86">
        <f t="shared" si="3"/>
        <v>1.3736365414070828</v>
      </c>
      <c r="N11" s="63">
        <f t="shared" ref="N11:N26" si="7">L11-J11</f>
        <v>79036.57579999989</v>
      </c>
      <c r="O11" s="5">
        <f t="shared" ref="O11:O27" si="8">IFERROR((L11-J11)/J11*100, "-")</f>
        <v>67.547663385100364</v>
      </c>
      <c r="P11" s="68">
        <f>M11-K11</f>
        <v>0.52912376478666623</v>
      </c>
      <c r="R11" s="3"/>
    </row>
    <row r="12" spans="1:18" x14ac:dyDescent="0.25">
      <c r="A12" s="110" t="s">
        <v>5</v>
      </c>
      <c r="B12" s="23" t="s">
        <v>43</v>
      </c>
      <c r="C12" s="2">
        <v>1231</v>
      </c>
      <c r="D12" s="83">
        <f t="shared" si="0"/>
        <v>18.547536537592286</v>
      </c>
      <c r="E12" s="2">
        <v>1418</v>
      </c>
      <c r="F12" s="83">
        <f t="shared" si="1"/>
        <v>19.952159842408893</v>
      </c>
      <c r="G12" s="63">
        <f t="shared" si="4"/>
        <v>187</v>
      </c>
      <c r="H12" s="5">
        <f t="shared" si="5"/>
        <v>15.190901705930138</v>
      </c>
      <c r="I12" s="33">
        <f t="shared" si="6"/>
        <v>1.4046233048166066</v>
      </c>
      <c r="J12" s="74">
        <v>2367294.7999</v>
      </c>
      <c r="K12" s="86">
        <f t="shared" si="2"/>
        <v>17.086014967052076</v>
      </c>
      <c r="L12" s="74">
        <v>2319046.3848000001</v>
      </c>
      <c r="M12" s="86">
        <f t="shared" si="3"/>
        <v>16.248942772404185</v>
      </c>
      <c r="N12" s="63">
        <f t="shared" si="7"/>
        <v>-48248.415099999867</v>
      </c>
      <c r="O12" s="5">
        <f t="shared" si="8"/>
        <v>-2.0381244913830754</v>
      </c>
      <c r="P12" s="68">
        <f t="shared" ref="P12:P27" si="9">M12-K12</f>
        <v>-0.83707219464789162</v>
      </c>
    </row>
    <row r="13" spans="1:18" x14ac:dyDescent="0.25">
      <c r="A13" s="110" t="s">
        <v>6</v>
      </c>
      <c r="B13" s="23" t="s">
        <v>44</v>
      </c>
      <c r="C13" s="2">
        <v>0</v>
      </c>
      <c r="D13" s="83">
        <f t="shared" si="0"/>
        <v>0</v>
      </c>
      <c r="E13" s="2">
        <v>0</v>
      </c>
      <c r="F13" s="83">
        <f t="shared" si="1"/>
        <v>0</v>
      </c>
      <c r="G13" s="63">
        <f t="shared" si="4"/>
        <v>0</v>
      </c>
      <c r="H13" s="5" t="str">
        <f t="shared" si="5"/>
        <v>-</v>
      </c>
      <c r="I13" s="33">
        <f t="shared" si="6"/>
        <v>0</v>
      </c>
      <c r="J13" s="74">
        <v>0</v>
      </c>
      <c r="K13" s="86">
        <f t="shared" si="2"/>
        <v>0</v>
      </c>
      <c r="L13" s="74">
        <v>0</v>
      </c>
      <c r="M13" s="86">
        <f t="shared" si="3"/>
        <v>0</v>
      </c>
      <c r="N13" s="63">
        <f t="shared" si="7"/>
        <v>0</v>
      </c>
      <c r="O13" s="5" t="str">
        <f t="shared" si="8"/>
        <v>-</v>
      </c>
      <c r="P13" s="68">
        <f t="shared" si="9"/>
        <v>0</v>
      </c>
    </row>
    <row r="14" spans="1:18" x14ac:dyDescent="0.25">
      <c r="A14" s="110" t="s">
        <v>7</v>
      </c>
      <c r="B14" s="23" t="s">
        <v>46</v>
      </c>
      <c r="C14" s="2">
        <v>0</v>
      </c>
      <c r="D14" s="83">
        <f t="shared" si="0"/>
        <v>0</v>
      </c>
      <c r="E14" s="2">
        <v>0</v>
      </c>
      <c r="F14" s="83">
        <f t="shared" si="1"/>
        <v>0</v>
      </c>
      <c r="G14" s="63">
        <f t="shared" si="4"/>
        <v>0</v>
      </c>
      <c r="H14" s="5" t="str">
        <f t="shared" si="5"/>
        <v>-</v>
      </c>
      <c r="I14" s="33">
        <f t="shared" si="6"/>
        <v>0</v>
      </c>
      <c r="J14" s="74">
        <v>0</v>
      </c>
      <c r="K14" s="86">
        <f t="shared" si="2"/>
        <v>0</v>
      </c>
      <c r="L14" s="74">
        <v>0</v>
      </c>
      <c r="M14" s="86">
        <f t="shared" si="3"/>
        <v>0</v>
      </c>
      <c r="N14" s="63">
        <f t="shared" si="7"/>
        <v>0</v>
      </c>
      <c r="O14" s="5" t="str">
        <f t="shared" si="8"/>
        <v>-</v>
      </c>
      <c r="P14" s="68">
        <f t="shared" si="9"/>
        <v>0</v>
      </c>
    </row>
    <row r="15" spans="1:18" x14ac:dyDescent="0.25">
      <c r="A15" s="110" t="s">
        <v>8</v>
      </c>
      <c r="B15" s="23" t="s">
        <v>47</v>
      </c>
      <c r="C15" s="2">
        <v>0</v>
      </c>
      <c r="D15" s="83">
        <f t="shared" si="0"/>
        <v>0</v>
      </c>
      <c r="E15" s="2">
        <v>0</v>
      </c>
      <c r="F15" s="83">
        <f t="shared" si="1"/>
        <v>0</v>
      </c>
      <c r="G15" s="63">
        <f t="shared" si="4"/>
        <v>0</v>
      </c>
      <c r="H15" s="5" t="str">
        <f t="shared" si="5"/>
        <v>-</v>
      </c>
      <c r="I15" s="33">
        <f t="shared" si="6"/>
        <v>0</v>
      </c>
      <c r="J15" s="74">
        <v>0</v>
      </c>
      <c r="K15" s="86">
        <f t="shared" si="2"/>
        <v>0</v>
      </c>
      <c r="L15" s="74">
        <v>4226.6000999999997</v>
      </c>
      <c r="M15" s="86">
        <f t="shared" si="3"/>
        <v>2.9614665578438063E-2</v>
      </c>
      <c r="N15" s="63">
        <f t="shared" si="7"/>
        <v>4226.6000999999997</v>
      </c>
      <c r="O15" s="5" t="str">
        <f t="shared" si="8"/>
        <v>-</v>
      </c>
      <c r="P15" s="68">
        <f t="shared" si="9"/>
        <v>2.9614665578438063E-2</v>
      </c>
    </row>
    <row r="16" spans="1:18" x14ac:dyDescent="0.25">
      <c r="A16" s="110" t="s">
        <v>9</v>
      </c>
      <c r="B16" s="23" t="s">
        <v>60</v>
      </c>
      <c r="C16" s="2">
        <v>2</v>
      </c>
      <c r="D16" s="83">
        <f t="shared" si="0"/>
        <v>3.0134096730450505E-2</v>
      </c>
      <c r="E16" s="2">
        <v>8</v>
      </c>
      <c r="F16" s="83">
        <f t="shared" si="1"/>
        <v>0.11256507668495849</v>
      </c>
      <c r="G16" s="63">
        <f t="shared" si="4"/>
        <v>6</v>
      </c>
      <c r="H16" s="5">
        <f t="shared" si="5"/>
        <v>300</v>
      </c>
      <c r="I16" s="33">
        <f t="shared" si="6"/>
        <v>8.2430979954507988E-2</v>
      </c>
      <c r="J16" s="74">
        <v>9645.4701000000005</v>
      </c>
      <c r="K16" s="86">
        <f t="shared" si="2"/>
        <v>6.9616444263644287E-2</v>
      </c>
      <c r="L16" s="74">
        <v>6334.1900000000005</v>
      </c>
      <c r="M16" s="86">
        <f t="shared" si="3"/>
        <v>4.4381988861517001E-2</v>
      </c>
      <c r="N16" s="63">
        <f t="shared" si="7"/>
        <v>-3311.2800999999999</v>
      </c>
      <c r="O16" s="5">
        <f t="shared" si="8"/>
        <v>-34.329898549993949</v>
      </c>
      <c r="P16" s="68">
        <f t="shared" si="9"/>
        <v>-2.5234455402127286E-2</v>
      </c>
    </row>
    <row r="17" spans="1:16" ht="25.5" x14ac:dyDescent="0.25">
      <c r="A17" s="110" t="s">
        <v>10</v>
      </c>
      <c r="B17" s="23" t="s">
        <v>48</v>
      </c>
      <c r="C17" s="2">
        <v>56</v>
      </c>
      <c r="D17" s="83">
        <f t="shared" si="0"/>
        <v>0.84375470845261413</v>
      </c>
      <c r="E17" s="2">
        <v>144</v>
      </c>
      <c r="F17" s="83">
        <f t="shared" si="1"/>
        <v>2.0261713803292527</v>
      </c>
      <c r="G17" s="63">
        <f t="shared" si="4"/>
        <v>88</v>
      </c>
      <c r="H17" s="5">
        <f t="shared" si="5"/>
        <v>157.14285714285714</v>
      </c>
      <c r="I17" s="33">
        <f t="shared" si="6"/>
        <v>1.1824166718766387</v>
      </c>
      <c r="J17" s="74">
        <v>354335.35</v>
      </c>
      <c r="K17" s="86">
        <f t="shared" si="2"/>
        <v>2.5574250801849345</v>
      </c>
      <c r="L17" s="74">
        <v>459170.11990000005</v>
      </c>
      <c r="M17" s="86">
        <f t="shared" si="3"/>
        <v>3.2172832117355532</v>
      </c>
      <c r="N17" s="63">
        <f t="shared" si="7"/>
        <v>104834.76990000007</v>
      </c>
      <c r="O17" s="5">
        <f t="shared" si="8"/>
        <v>29.586314179491286</v>
      </c>
      <c r="P17" s="68">
        <f t="shared" si="9"/>
        <v>0.65985813155061868</v>
      </c>
    </row>
    <row r="18" spans="1:16" x14ac:dyDescent="0.25">
      <c r="A18" s="110" t="s">
        <v>11</v>
      </c>
      <c r="B18" s="23" t="s">
        <v>49</v>
      </c>
      <c r="C18" s="2">
        <v>119</v>
      </c>
      <c r="D18" s="83">
        <f t="shared" si="0"/>
        <v>1.7929787554618053</v>
      </c>
      <c r="E18" s="2">
        <v>158</v>
      </c>
      <c r="F18" s="83">
        <f t="shared" si="1"/>
        <v>2.2231602645279303</v>
      </c>
      <c r="G18" s="63">
        <f t="shared" si="4"/>
        <v>39</v>
      </c>
      <c r="H18" s="5">
        <f t="shared" si="5"/>
        <v>32.773109243697476</v>
      </c>
      <c r="I18" s="33">
        <f t="shared" si="6"/>
        <v>0.43018150906612496</v>
      </c>
      <c r="J18" s="74">
        <v>260112.45880000002</v>
      </c>
      <c r="K18" s="86">
        <f t="shared" si="2"/>
        <v>1.8773687858230643</v>
      </c>
      <c r="L18" s="74">
        <v>337076.94990000007</v>
      </c>
      <c r="M18" s="86">
        <f t="shared" si="3"/>
        <v>2.3618087610153666</v>
      </c>
      <c r="N18" s="63">
        <f t="shared" si="7"/>
        <v>76964.491100000043</v>
      </c>
      <c r="O18" s="5">
        <f t="shared" si="8"/>
        <v>29.588929132832465</v>
      </c>
      <c r="P18" s="68">
        <f t="shared" si="9"/>
        <v>0.48443997519230231</v>
      </c>
    </row>
    <row r="19" spans="1:16" s="31" customFormat="1" ht="25.5" x14ac:dyDescent="0.25">
      <c r="A19" s="110" t="s">
        <v>12</v>
      </c>
      <c r="B19" s="23" t="s">
        <v>51</v>
      </c>
      <c r="C19" s="2">
        <v>2350</v>
      </c>
      <c r="D19" s="83">
        <f t="shared" si="0"/>
        <v>35.407563658279344</v>
      </c>
      <c r="E19" s="2">
        <v>2364</v>
      </c>
      <c r="F19" s="83">
        <f t="shared" si="1"/>
        <v>33.262980160405235</v>
      </c>
      <c r="G19" s="63">
        <f t="shared" si="4"/>
        <v>14</v>
      </c>
      <c r="H19" s="5">
        <f t="shared" si="5"/>
        <v>0.5957446808510638</v>
      </c>
      <c r="I19" s="33">
        <f t="shared" si="6"/>
        <v>-2.144583497874109</v>
      </c>
      <c r="J19" s="74">
        <v>5748092.659</v>
      </c>
      <c r="K19" s="86">
        <f t="shared" si="2"/>
        <v>41.487015984584971</v>
      </c>
      <c r="L19" s="74">
        <v>5689125.1228</v>
      </c>
      <c r="M19" s="86">
        <f t="shared" si="3"/>
        <v>39.862190403490601</v>
      </c>
      <c r="N19" s="63">
        <f t="shared" si="7"/>
        <v>-58967.536199999973</v>
      </c>
      <c r="O19" s="5">
        <f t="shared" si="8"/>
        <v>-1.0258626591147992</v>
      </c>
      <c r="P19" s="68">
        <f t="shared" si="9"/>
        <v>-1.6248255810943704</v>
      </c>
    </row>
    <row r="20" spans="1:16" s="31" customFormat="1" ht="25.5" x14ac:dyDescent="0.25">
      <c r="A20" s="110" t="s">
        <v>13</v>
      </c>
      <c r="B20" s="23" t="s">
        <v>52</v>
      </c>
      <c r="C20" s="2">
        <v>0</v>
      </c>
      <c r="D20" s="83">
        <f t="shared" si="0"/>
        <v>0</v>
      </c>
      <c r="E20" s="2">
        <v>0</v>
      </c>
      <c r="F20" s="83">
        <f t="shared" si="1"/>
        <v>0</v>
      </c>
      <c r="G20" s="63">
        <f t="shared" si="4"/>
        <v>0</v>
      </c>
      <c r="H20" s="5" t="str">
        <f t="shared" si="5"/>
        <v>-</v>
      </c>
      <c r="I20" s="33">
        <f t="shared" si="6"/>
        <v>0</v>
      </c>
      <c r="J20" s="74">
        <v>0</v>
      </c>
      <c r="K20" s="86">
        <f t="shared" si="2"/>
        <v>0</v>
      </c>
      <c r="L20" s="74">
        <v>0</v>
      </c>
      <c r="M20" s="86">
        <f t="shared" si="3"/>
        <v>0</v>
      </c>
      <c r="N20" s="63">
        <f t="shared" si="7"/>
        <v>0</v>
      </c>
      <c r="O20" s="5" t="str">
        <f t="shared" si="8"/>
        <v>-</v>
      </c>
      <c r="P20" s="68">
        <f t="shared" si="9"/>
        <v>0</v>
      </c>
    </row>
    <row r="21" spans="1:16" ht="25.5" x14ac:dyDescent="0.25">
      <c r="A21" s="110" t="s">
        <v>14</v>
      </c>
      <c r="B21" s="23" t="s">
        <v>53</v>
      </c>
      <c r="C21" s="2">
        <v>0</v>
      </c>
      <c r="D21" s="83">
        <f t="shared" si="0"/>
        <v>0</v>
      </c>
      <c r="E21" s="2">
        <v>0</v>
      </c>
      <c r="F21" s="83">
        <f t="shared" si="1"/>
        <v>0</v>
      </c>
      <c r="G21" s="63">
        <f t="shared" si="4"/>
        <v>0</v>
      </c>
      <c r="H21" s="5" t="str">
        <f t="shared" si="5"/>
        <v>-</v>
      </c>
      <c r="I21" s="33">
        <f t="shared" si="6"/>
        <v>0</v>
      </c>
      <c r="J21" s="74">
        <v>0</v>
      </c>
      <c r="K21" s="86">
        <f t="shared" si="2"/>
        <v>0</v>
      </c>
      <c r="L21" s="74">
        <v>0</v>
      </c>
      <c r="M21" s="86">
        <f t="shared" si="3"/>
        <v>0</v>
      </c>
      <c r="N21" s="63">
        <f t="shared" si="7"/>
        <v>0</v>
      </c>
      <c r="O21" s="5" t="str">
        <f t="shared" si="8"/>
        <v>-</v>
      </c>
      <c r="P21" s="68">
        <f t="shared" si="9"/>
        <v>0</v>
      </c>
    </row>
    <row r="22" spans="1:16" x14ac:dyDescent="0.25">
      <c r="A22" s="110" t="s">
        <v>15</v>
      </c>
      <c r="B22" s="23" t="s">
        <v>54</v>
      </c>
      <c r="C22" s="2">
        <v>29</v>
      </c>
      <c r="D22" s="83">
        <f t="shared" si="0"/>
        <v>0.43694440259153228</v>
      </c>
      <c r="E22" s="2">
        <v>28</v>
      </c>
      <c r="F22" s="83">
        <f t="shared" si="1"/>
        <v>0.39397776839735471</v>
      </c>
      <c r="G22" s="63">
        <f t="shared" si="4"/>
        <v>-1</v>
      </c>
      <c r="H22" s="5">
        <f t="shared" si="5"/>
        <v>-3.4482758620689653</v>
      </c>
      <c r="I22" s="33">
        <f t="shared" si="6"/>
        <v>-4.2966634194177566E-2</v>
      </c>
      <c r="J22" s="74">
        <v>23134.910000000003</v>
      </c>
      <c r="K22" s="86">
        <f t="shared" si="2"/>
        <v>0.16697684569665786</v>
      </c>
      <c r="L22" s="74">
        <v>48437.819399999986</v>
      </c>
      <c r="M22" s="86">
        <f t="shared" si="3"/>
        <v>0.33939094992208496</v>
      </c>
      <c r="N22" s="63">
        <f t="shared" si="7"/>
        <v>25302.909399999982</v>
      </c>
      <c r="O22" s="5">
        <f t="shared" si="8"/>
        <v>109.37111663715129</v>
      </c>
      <c r="P22" s="68">
        <f t="shared" si="9"/>
        <v>0.17241410422542711</v>
      </c>
    </row>
    <row r="23" spans="1:16" x14ac:dyDescent="0.25">
      <c r="A23" s="110" t="s">
        <v>16</v>
      </c>
      <c r="B23" s="23" t="s">
        <v>50</v>
      </c>
      <c r="C23" s="2">
        <v>19</v>
      </c>
      <c r="D23" s="83">
        <f t="shared" si="0"/>
        <v>0.28627391893927978</v>
      </c>
      <c r="E23" s="2">
        <v>44</v>
      </c>
      <c r="F23" s="83">
        <f t="shared" si="1"/>
        <v>0.6191079217672717</v>
      </c>
      <c r="G23" s="63">
        <f t="shared" si="4"/>
        <v>25</v>
      </c>
      <c r="H23" s="5">
        <f t="shared" si="5"/>
        <v>131.57894736842107</v>
      </c>
      <c r="I23" s="33">
        <f t="shared" si="6"/>
        <v>0.33283400282799191</v>
      </c>
      <c r="J23" s="74">
        <v>68419.25999999998</v>
      </c>
      <c r="K23" s="86">
        <f t="shared" si="2"/>
        <v>0.49381788041101132</v>
      </c>
      <c r="L23" s="74">
        <v>22183.130000000034</v>
      </c>
      <c r="M23" s="86">
        <f t="shared" si="3"/>
        <v>0.15543130669802849</v>
      </c>
      <c r="N23" s="63">
        <f t="shared" si="7"/>
        <v>-46236.129999999946</v>
      </c>
      <c r="O23" s="5">
        <f t="shared" si="8"/>
        <v>-67.577652842196713</v>
      </c>
      <c r="P23" s="68">
        <f t="shared" si="9"/>
        <v>-0.33838657371298286</v>
      </c>
    </row>
    <row r="24" spans="1:16" x14ac:dyDescent="0.25">
      <c r="A24" s="110" t="s">
        <v>17</v>
      </c>
      <c r="B24" s="23" t="s">
        <v>61</v>
      </c>
      <c r="C24" s="2">
        <v>2</v>
      </c>
      <c r="D24" s="83">
        <f t="shared" si="0"/>
        <v>3.0134096730450505E-2</v>
      </c>
      <c r="E24" s="2">
        <v>2</v>
      </c>
      <c r="F24" s="83">
        <f t="shared" si="1"/>
        <v>2.8141269171239623E-2</v>
      </c>
      <c r="G24" s="63">
        <f t="shared" si="4"/>
        <v>0</v>
      </c>
      <c r="H24" s="5">
        <f t="shared" si="5"/>
        <v>0</v>
      </c>
      <c r="I24" s="33">
        <f t="shared" si="6"/>
        <v>-1.9928275592108816E-3</v>
      </c>
      <c r="J24" s="74">
        <v>2911.42</v>
      </c>
      <c r="K24" s="86">
        <f t="shared" si="2"/>
        <v>2.1013253481347607E-2</v>
      </c>
      <c r="L24" s="74">
        <v>30903.410699999997</v>
      </c>
      <c r="M24" s="86">
        <f t="shared" si="3"/>
        <v>0.2165320000616156</v>
      </c>
      <c r="N24" s="63">
        <f t="shared" si="7"/>
        <v>27991.990699999995</v>
      </c>
      <c r="O24" s="5">
        <f t="shared" si="8"/>
        <v>961.45491547080098</v>
      </c>
      <c r="P24" s="68">
        <f t="shared" si="9"/>
        <v>0.19551874658026799</v>
      </c>
    </row>
    <row r="25" spans="1:16" x14ac:dyDescent="0.25">
      <c r="A25" s="110" t="s">
        <v>18</v>
      </c>
      <c r="B25" s="23" t="s">
        <v>62</v>
      </c>
      <c r="C25" s="2">
        <v>6</v>
      </c>
      <c r="D25" s="83">
        <f t="shared" si="0"/>
        <v>9.0402290191351514E-2</v>
      </c>
      <c r="E25" s="2">
        <v>4</v>
      </c>
      <c r="F25" s="83">
        <f t="shared" si="1"/>
        <v>5.6282538342479246E-2</v>
      </c>
      <c r="G25" s="63">
        <f t="shared" si="4"/>
        <v>-2</v>
      </c>
      <c r="H25" s="5">
        <f t="shared" si="5"/>
        <v>-33.333333333333329</v>
      </c>
      <c r="I25" s="33">
        <f t="shared" si="6"/>
        <v>-3.4119751848872268E-2</v>
      </c>
      <c r="J25" s="74">
        <v>3853.87</v>
      </c>
      <c r="K25" s="86">
        <f t="shared" si="2"/>
        <v>2.7815412133653371E-2</v>
      </c>
      <c r="L25" s="74">
        <v>427.59000000000003</v>
      </c>
      <c r="M25" s="86">
        <f t="shared" si="3"/>
        <v>2.9960096898413299E-3</v>
      </c>
      <c r="N25" s="63">
        <f t="shared" si="7"/>
        <v>-3426.2799999999997</v>
      </c>
      <c r="O25" s="5">
        <f t="shared" si="8"/>
        <v>-88.904918951599299</v>
      </c>
      <c r="P25" s="68">
        <f t="shared" si="9"/>
        <v>-2.481940244381204E-2</v>
      </c>
    </row>
    <row r="26" spans="1:16" x14ac:dyDescent="0.25">
      <c r="A26" s="110" t="s">
        <v>19</v>
      </c>
      <c r="B26" s="23" t="s">
        <v>55</v>
      </c>
      <c r="C26" s="2">
        <v>0</v>
      </c>
      <c r="D26" s="83">
        <f t="shared" si="0"/>
        <v>0</v>
      </c>
      <c r="E26" s="2">
        <v>0</v>
      </c>
      <c r="F26" s="83">
        <f t="shared" si="1"/>
        <v>0</v>
      </c>
      <c r="G26" s="63">
        <f t="shared" si="4"/>
        <v>0</v>
      </c>
      <c r="H26" s="5" t="str">
        <f t="shared" si="5"/>
        <v>-</v>
      </c>
      <c r="I26" s="33">
        <f t="shared" si="6"/>
        <v>0</v>
      </c>
      <c r="J26" s="74">
        <v>0</v>
      </c>
      <c r="K26" s="86">
        <f t="shared" si="2"/>
        <v>0</v>
      </c>
      <c r="L26" s="74">
        <v>0</v>
      </c>
      <c r="M26" s="86">
        <f t="shared" si="3"/>
        <v>0</v>
      </c>
      <c r="N26" s="63">
        <f t="shared" si="7"/>
        <v>0</v>
      </c>
      <c r="O26" s="5" t="str">
        <f t="shared" si="8"/>
        <v>-</v>
      </c>
      <c r="P26" s="68">
        <f t="shared" si="9"/>
        <v>0</v>
      </c>
    </row>
    <row r="27" spans="1:16" x14ac:dyDescent="0.25">
      <c r="A27" s="110" t="s">
        <v>20</v>
      </c>
      <c r="B27" s="23" t="s">
        <v>45</v>
      </c>
      <c r="C27" s="2">
        <v>1</v>
      </c>
      <c r="D27" s="83">
        <f t="shared" si="0"/>
        <v>1.5067048365225252E-2</v>
      </c>
      <c r="E27" s="2">
        <v>10</v>
      </c>
      <c r="F27" s="83">
        <f t="shared" si="1"/>
        <v>0.14070634585619812</v>
      </c>
      <c r="G27" s="63">
        <f>E27-C27</f>
        <v>9</v>
      </c>
      <c r="H27" s="5">
        <f t="shared" si="5"/>
        <v>900</v>
      </c>
      <c r="I27" s="33">
        <f t="shared" si="6"/>
        <v>0.12563929749097286</v>
      </c>
      <c r="J27" s="74">
        <v>1773.4</v>
      </c>
      <c r="K27" s="86">
        <f t="shared" si="2"/>
        <v>1.2799563004932936E-2</v>
      </c>
      <c r="L27" s="74">
        <v>1674.1100000000001</v>
      </c>
      <c r="M27" s="86">
        <f t="shared" si="3"/>
        <v>1.1730044626535393E-2</v>
      </c>
      <c r="N27" s="63">
        <f>L27-J27</f>
        <v>-99.289999999999964</v>
      </c>
      <c r="O27" s="5">
        <f t="shared" si="8"/>
        <v>-5.5988496673057382</v>
      </c>
      <c r="P27" s="68">
        <f t="shared" si="9"/>
        <v>-1.0695183783975427E-3</v>
      </c>
    </row>
    <row r="28" spans="1:16" x14ac:dyDescent="0.25">
      <c r="A28" s="111" t="s">
        <v>35</v>
      </c>
      <c r="B28" s="13" t="s">
        <v>24</v>
      </c>
      <c r="C28" s="14">
        <f>SUM(C10:C27)</f>
        <v>5204</v>
      </c>
      <c r="D28" s="15">
        <f>SUM(D10:D27)</f>
        <v>78.40891969263221</v>
      </c>
      <c r="E28" s="14">
        <f>SUM(E10:E27)</f>
        <v>6307</v>
      </c>
      <c r="F28" s="15">
        <f>SUM(F10:F27)</f>
        <v>88.743492331504143</v>
      </c>
      <c r="G28" s="64">
        <f>E28-C28</f>
        <v>1103</v>
      </c>
      <c r="H28" s="15">
        <f>(E28-C28)/C28*100</f>
        <v>21.195234435049962</v>
      </c>
      <c r="I28" s="32">
        <f>F28-D28</f>
        <v>10.334572638871933</v>
      </c>
      <c r="J28" s="65">
        <f>SUM(J10:J27)</f>
        <v>9925591.5784999989</v>
      </c>
      <c r="K28" s="35">
        <f>SUM(K10:K27)</f>
        <v>71.638228696426339</v>
      </c>
      <c r="L28" s="65">
        <f>SUM(L10:L27)</f>
        <v>10295751.143200001</v>
      </c>
      <c r="M28" s="35">
        <f>SUM(M10:M27)</f>
        <v>72.139596784822274</v>
      </c>
      <c r="N28" s="35">
        <f>L28-J28</f>
        <v>370159.56470000185</v>
      </c>
      <c r="O28" s="35">
        <f>(L28-J28)/J28*100</f>
        <v>3.7293451153260335</v>
      </c>
      <c r="P28" s="69">
        <f>M28-K28</f>
        <v>0.50136808839593527</v>
      </c>
    </row>
    <row r="29" spans="1:16" x14ac:dyDescent="0.25">
      <c r="A29" s="112" t="s">
        <v>29</v>
      </c>
      <c r="B29" s="11" t="s">
        <v>25</v>
      </c>
      <c r="C29" s="2">
        <v>621</v>
      </c>
      <c r="D29" s="83">
        <f>C29/C$34*100</f>
        <v>9.3566370348048817</v>
      </c>
      <c r="E29" s="4">
        <v>611</v>
      </c>
      <c r="F29" s="83">
        <f>E29/E$34*100</f>
        <v>8.5971577318137058</v>
      </c>
      <c r="G29" s="63">
        <f>E29-C29</f>
        <v>-10</v>
      </c>
      <c r="H29" s="5">
        <f t="shared" si="5"/>
        <v>-1.6103059581320449</v>
      </c>
      <c r="I29" s="33">
        <f t="shared" si="6"/>
        <v>-0.75947930299117594</v>
      </c>
      <c r="J29" s="74">
        <v>3798498.05</v>
      </c>
      <c r="K29" s="86">
        <f>J29/J$34*100</f>
        <v>27.415763570029263</v>
      </c>
      <c r="L29" s="74">
        <v>3825233.5900000003</v>
      </c>
      <c r="M29" s="86">
        <f>L29/L$34*100</f>
        <v>26.80239692590224</v>
      </c>
      <c r="N29" s="63">
        <f>L29-J29</f>
        <v>26735.540000000503</v>
      </c>
      <c r="O29" s="5">
        <f t="shared" ref="O29:O32" si="10">IFERROR((L29-J29)/J29*100, "-")</f>
        <v>0.70384503685609379</v>
      </c>
      <c r="P29" s="70">
        <f>M29-K29</f>
        <v>-0.61336664412702291</v>
      </c>
    </row>
    <row r="30" spans="1:16" x14ac:dyDescent="0.25">
      <c r="A30" s="112" t="s">
        <v>26</v>
      </c>
      <c r="B30" s="12" t="s">
        <v>27</v>
      </c>
      <c r="C30" s="2">
        <v>104</v>
      </c>
      <c r="D30" s="83">
        <f>C30/C$34*100</f>
        <v>1.5669730299834261</v>
      </c>
      <c r="E30" s="4">
        <v>21</v>
      </c>
      <c r="F30" s="83">
        <f>E30/E$34*100</f>
        <v>0.29548332629801605</v>
      </c>
      <c r="G30" s="63">
        <f t="shared" ref="G30:G32" si="11">E30-C30</f>
        <v>-83</v>
      </c>
      <c r="H30" s="5">
        <f t="shared" si="5"/>
        <v>-79.807692307692307</v>
      </c>
      <c r="I30" s="33">
        <f t="shared" si="6"/>
        <v>-1.27148970368541</v>
      </c>
      <c r="J30" s="74">
        <v>0</v>
      </c>
      <c r="K30" s="86">
        <f>J30/J$34*100</f>
        <v>0</v>
      </c>
      <c r="L30" s="74">
        <v>0</v>
      </c>
      <c r="M30" s="86">
        <f>L30/L$34*100</f>
        <v>0</v>
      </c>
      <c r="N30" s="63">
        <f t="shared" ref="N30:N32" si="12">L30-J30</f>
        <v>0</v>
      </c>
      <c r="O30" s="5" t="str">
        <f t="shared" si="10"/>
        <v>-</v>
      </c>
      <c r="P30" s="70">
        <f t="shared" ref="P30:P32" si="13">M30-K30</f>
        <v>0</v>
      </c>
    </row>
    <row r="31" spans="1:16" x14ac:dyDescent="0.25">
      <c r="A31" s="112" t="s">
        <v>28</v>
      </c>
      <c r="B31" s="25" t="s">
        <v>30</v>
      </c>
      <c r="C31" s="2">
        <v>12</v>
      </c>
      <c r="D31" s="83">
        <f>C31/C$34*100</f>
        <v>0.18080458038270303</v>
      </c>
      <c r="E31" s="73">
        <v>168</v>
      </c>
      <c r="F31" s="83">
        <f>E31/E$34*100</f>
        <v>2.3638666103841284</v>
      </c>
      <c r="G31" s="63">
        <f t="shared" si="11"/>
        <v>156</v>
      </c>
      <c r="H31" s="5">
        <f t="shared" si="5"/>
        <v>1300</v>
      </c>
      <c r="I31" s="33">
        <f t="shared" si="6"/>
        <v>2.1830620300014254</v>
      </c>
      <c r="J31" s="74">
        <v>14484.16</v>
      </c>
      <c r="K31" s="86">
        <f>J31/J$34*100</f>
        <v>0.10453982096172855</v>
      </c>
      <c r="L31" s="74">
        <v>18256.45</v>
      </c>
      <c r="M31" s="86">
        <f>L31/L$34*100</f>
        <v>0.12791810169111473</v>
      </c>
      <c r="N31" s="63">
        <f t="shared" si="12"/>
        <v>3772.2900000000009</v>
      </c>
      <c r="O31" s="5">
        <f t="shared" si="10"/>
        <v>26.044244195037898</v>
      </c>
      <c r="P31" s="70">
        <f t="shared" si="13"/>
        <v>2.3378280729386178E-2</v>
      </c>
    </row>
    <row r="32" spans="1:16" x14ac:dyDescent="0.25">
      <c r="A32" s="110" t="s">
        <v>23</v>
      </c>
      <c r="B32" s="25" t="s">
        <v>40</v>
      </c>
      <c r="C32" s="73">
        <v>696</v>
      </c>
      <c r="D32" s="84">
        <f>C32/C$34*100</f>
        <v>10.486665662196776</v>
      </c>
      <c r="E32" s="73">
        <v>0</v>
      </c>
      <c r="F32" s="83">
        <f>E32/E$34*100</f>
        <v>0</v>
      </c>
      <c r="G32" s="63">
        <f t="shared" si="11"/>
        <v>-696</v>
      </c>
      <c r="H32" s="5">
        <f t="shared" si="5"/>
        <v>-100</v>
      </c>
      <c r="I32" s="33">
        <f t="shared" si="6"/>
        <v>-10.486665662196776</v>
      </c>
      <c r="J32" s="74">
        <v>116586.73</v>
      </c>
      <c r="K32" s="86">
        <f>J32/J$34*100</f>
        <v>0.84146791258266873</v>
      </c>
      <c r="L32" s="74">
        <v>132742.03</v>
      </c>
      <c r="M32" s="86">
        <f>L32/L$34*100</f>
        <v>0.93008818758438805</v>
      </c>
      <c r="N32" s="63">
        <f t="shared" si="12"/>
        <v>16155.300000000003</v>
      </c>
      <c r="O32" s="5">
        <f t="shared" si="10"/>
        <v>13.856894348096052</v>
      </c>
      <c r="P32" s="70">
        <f t="shared" si="13"/>
        <v>8.8620275001719317E-2</v>
      </c>
    </row>
    <row r="33" spans="1:16" x14ac:dyDescent="0.25">
      <c r="A33" s="114" t="s">
        <v>21</v>
      </c>
      <c r="B33" s="16" t="s">
        <v>22</v>
      </c>
      <c r="C33" s="6">
        <f>SUM(C29:C32)</f>
        <v>1433</v>
      </c>
      <c r="D33" s="85">
        <f>SUM(D29:D32)</f>
        <v>21.59108030736779</v>
      </c>
      <c r="E33" s="6">
        <f>SUM(E29:E32)</f>
        <v>800</v>
      </c>
      <c r="F33" s="85">
        <f>SUM(F29:F32)</f>
        <v>11.25650766849585</v>
      </c>
      <c r="G33" s="53">
        <f>E33-C33</f>
        <v>-633</v>
      </c>
      <c r="H33" s="53">
        <f>(E33-C33)/C33*100</f>
        <v>-44.173063503140263</v>
      </c>
      <c r="I33" s="34">
        <f>F33-D33</f>
        <v>-10.33457263887194</v>
      </c>
      <c r="J33" s="66">
        <f>SUM(J29:J32)</f>
        <v>3929568.94</v>
      </c>
      <c r="K33" s="35">
        <f>SUM(K29:K32)</f>
        <v>28.361771303573661</v>
      </c>
      <c r="L33" s="66">
        <f>SUM(L29:L32)</f>
        <v>3976232.0700000003</v>
      </c>
      <c r="M33" s="67">
        <f>SUM(M29:M32)</f>
        <v>27.860403215177744</v>
      </c>
      <c r="N33" s="67">
        <f>L33-J33</f>
        <v>46663.130000000354</v>
      </c>
      <c r="O33" s="7">
        <f>(L33-J33)/J33*100</f>
        <v>1.1874872463746711</v>
      </c>
      <c r="P33" s="71">
        <f>M33-K33</f>
        <v>-0.50136808839591751</v>
      </c>
    </row>
    <row r="34" spans="1:16" x14ac:dyDescent="0.25">
      <c r="A34" s="113" t="s">
        <v>38</v>
      </c>
      <c r="B34" s="27" t="s">
        <v>39</v>
      </c>
      <c r="C34" s="61">
        <f>C28+C33</f>
        <v>6637</v>
      </c>
      <c r="D34" s="62">
        <f>D28+D33</f>
        <v>100</v>
      </c>
      <c r="E34" s="61">
        <f>E28+E33</f>
        <v>7107</v>
      </c>
      <c r="F34" s="62">
        <f>F28+F33</f>
        <v>100</v>
      </c>
      <c r="G34" s="28">
        <f>E34-C34</f>
        <v>470</v>
      </c>
      <c r="H34" s="28">
        <f>(E34-C34)/C34*100</f>
        <v>7.0815127316558684</v>
      </c>
      <c r="I34" s="28">
        <f>F34-D34</f>
        <v>0</v>
      </c>
      <c r="J34" s="61">
        <f>J28+J33</f>
        <v>13855160.518499998</v>
      </c>
      <c r="K34" s="62">
        <f>(K28+K33)</f>
        <v>100</v>
      </c>
      <c r="L34" s="61">
        <f>L28+L33</f>
        <v>14271983.213200001</v>
      </c>
      <c r="M34" s="62">
        <f>(M28+M33)</f>
        <v>100.00000000000001</v>
      </c>
      <c r="N34" s="56">
        <f>L34-J34</f>
        <v>416822.69470000267</v>
      </c>
      <c r="O34" s="56">
        <f>(L34-J34)/J34*100</f>
        <v>3.0084291996721606</v>
      </c>
      <c r="P34" s="105">
        <f>M34-K34</f>
        <v>0</v>
      </c>
    </row>
    <row r="37" spans="1:16" x14ac:dyDescent="0.25">
      <c r="B37" s="108" t="s">
        <v>70</v>
      </c>
    </row>
  </sheetData>
  <mergeCells count="6">
    <mergeCell ref="A7:A9"/>
    <mergeCell ref="C7:I7"/>
    <mergeCell ref="J7:P7"/>
    <mergeCell ref="G8:H8"/>
    <mergeCell ref="N8:O8"/>
    <mergeCell ref="B7:B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5" orientation="landscape" r:id="rId1"/>
  <headerFooter>
    <oddHeader>&amp;L&amp;G&amp;C&amp;"+,Regular"&amp;10Statistika tržišta osiguranja&amp;R&amp;"+,Regular"&amp;10Mjesečno izvješće</oddHeader>
    <oddFooter>&amp;C&amp;"+,Regular"&amp;10U izvješće su uključeni podatci zaključno s 31.01.2018.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37"/>
  <sheetViews>
    <sheetView showGridLines="0" showRuler="0" view="pageLayout" zoomScale="70" zoomScaleNormal="70" zoomScalePageLayoutView="70" workbookViewId="0">
      <selection activeCell="B34" sqref="B34"/>
    </sheetView>
  </sheetViews>
  <sheetFormatPr defaultRowHeight="15" x14ac:dyDescent="0.25"/>
  <cols>
    <col min="1" max="1" width="8.5703125" customWidth="1"/>
    <col min="2" max="2" width="33.7109375" customWidth="1"/>
    <col min="3" max="3" width="10.7109375" customWidth="1"/>
    <col min="4" max="4" width="13" bestFit="1" customWidth="1"/>
    <col min="5" max="5" width="12" customWidth="1"/>
    <col min="6" max="6" width="12.85546875" bestFit="1" customWidth="1"/>
    <col min="7" max="7" width="11.5703125" bestFit="1" customWidth="1"/>
    <col min="8" max="8" width="12.42578125" bestFit="1" customWidth="1"/>
    <col min="9" max="9" width="12.28515625" style="1" customWidth="1"/>
    <col min="10" max="10" width="14.5703125" customWidth="1"/>
    <col min="11" max="11" width="9.28515625" customWidth="1"/>
    <col min="12" max="12" width="15" customWidth="1"/>
    <col min="13" max="13" width="8.85546875" customWidth="1"/>
    <col min="14" max="14" width="16.42578125" customWidth="1"/>
    <col min="15" max="15" width="10.28515625" customWidth="1"/>
    <col min="16" max="16" width="11.140625" customWidth="1"/>
  </cols>
  <sheetData>
    <row r="3" spans="1:18" x14ac:dyDescent="0.25">
      <c r="E3" s="10"/>
      <c r="F3" s="10" t="s">
        <v>66</v>
      </c>
      <c r="G3" s="17"/>
      <c r="H3" s="17"/>
      <c r="I3" s="18"/>
      <c r="J3" s="17"/>
      <c r="K3" s="17"/>
      <c r="L3" s="17"/>
      <c r="M3" s="17"/>
    </row>
    <row r="4" spans="1:18" x14ac:dyDescent="0.25">
      <c r="D4" s="8"/>
      <c r="E4" s="10"/>
      <c r="F4" s="8"/>
      <c r="G4" s="8"/>
      <c r="H4" s="8"/>
      <c r="I4" s="8"/>
      <c r="J4" s="8"/>
      <c r="K4" s="8"/>
      <c r="L4" s="8"/>
      <c r="M4" s="8"/>
      <c r="N4" s="8"/>
    </row>
    <row r="5" spans="1:18" x14ac:dyDescent="0.25"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8" ht="15.75" thickBot="1" x14ac:dyDescent="0.3"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8" ht="18" customHeight="1" x14ac:dyDescent="0.25">
      <c r="A7" s="115" t="s">
        <v>0</v>
      </c>
      <c r="B7" s="121" t="s">
        <v>33</v>
      </c>
      <c r="C7" s="118" t="s">
        <v>1</v>
      </c>
      <c r="D7" s="118"/>
      <c r="E7" s="118"/>
      <c r="F7" s="118"/>
      <c r="G7" s="118"/>
      <c r="H7" s="118"/>
      <c r="I7" s="118"/>
      <c r="J7" s="118" t="s">
        <v>36</v>
      </c>
      <c r="K7" s="118"/>
      <c r="L7" s="118"/>
      <c r="M7" s="118"/>
      <c r="N7" s="118"/>
      <c r="O7" s="118"/>
      <c r="P7" s="119"/>
    </row>
    <row r="8" spans="1:18" ht="38.25" customHeight="1" x14ac:dyDescent="0.25">
      <c r="A8" s="116"/>
      <c r="B8" s="122"/>
      <c r="C8" s="22" t="s">
        <v>1</v>
      </c>
      <c r="D8" s="22" t="s">
        <v>56</v>
      </c>
      <c r="E8" s="22" t="s">
        <v>1</v>
      </c>
      <c r="F8" s="22" t="s">
        <v>56</v>
      </c>
      <c r="G8" s="120" t="s">
        <v>31</v>
      </c>
      <c r="H8" s="120"/>
      <c r="I8" s="22" t="s">
        <v>32</v>
      </c>
      <c r="J8" s="22" t="s">
        <v>36</v>
      </c>
      <c r="K8" s="22" t="s">
        <v>56</v>
      </c>
      <c r="L8" s="22" t="s">
        <v>2</v>
      </c>
      <c r="M8" s="22" t="s">
        <v>56</v>
      </c>
      <c r="N8" s="120" t="s">
        <v>37</v>
      </c>
      <c r="O8" s="120"/>
      <c r="P8" s="20" t="s">
        <v>32</v>
      </c>
    </row>
    <row r="9" spans="1:18" ht="33.75" customHeight="1" thickBot="1" x14ac:dyDescent="0.3">
      <c r="A9" s="117"/>
      <c r="B9" s="123"/>
      <c r="C9" s="21" t="s">
        <v>34</v>
      </c>
      <c r="D9" s="21" t="s">
        <v>59</v>
      </c>
      <c r="E9" s="21" t="s">
        <v>57</v>
      </c>
      <c r="F9" s="21" t="s">
        <v>59</v>
      </c>
      <c r="G9" s="21" t="s">
        <v>63</v>
      </c>
      <c r="H9" s="21" t="s">
        <v>64</v>
      </c>
      <c r="I9" s="21" t="s">
        <v>59</v>
      </c>
      <c r="J9" s="21" t="s">
        <v>34</v>
      </c>
      <c r="K9" s="21" t="s">
        <v>59</v>
      </c>
      <c r="L9" s="21" t="s">
        <v>57</v>
      </c>
      <c r="M9" s="21" t="s">
        <v>59</v>
      </c>
      <c r="N9" s="21" t="s">
        <v>67</v>
      </c>
      <c r="O9" s="21" t="s">
        <v>64</v>
      </c>
      <c r="P9" s="19" t="s">
        <v>59</v>
      </c>
    </row>
    <row r="10" spans="1:18" x14ac:dyDescent="0.25">
      <c r="A10" s="104" t="s">
        <v>3</v>
      </c>
      <c r="B10" s="23" t="s">
        <v>41</v>
      </c>
      <c r="C10" s="36">
        <v>442</v>
      </c>
      <c r="D10" s="91">
        <f t="shared" ref="D10:D27" si="0">C10/C$34*100</f>
        <v>26.092089728453367</v>
      </c>
      <c r="E10" s="36">
        <v>646</v>
      </c>
      <c r="F10" s="91">
        <f t="shared" ref="F10:F27" si="1">E10/E$34*100</f>
        <v>27.430997876857749</v>
      </c>
      <c r="G10" s="54">
        <f>E10-C10</f>
        <v>204</v>
      </c>
      <c r="H10" s="37">
        <f>IFERROR((E10-C10)/C10*100, "-")</f>
        <v>46.153846153846153</v>
      </c>
      <c r="I10" s="45">
        <f>F10-D10</f>
        <v>1.3389081484043821</v>
      </c>
      <c r="J10" s="46">
        <v>364706.26</v>
      </c>
      <c r="K10" s="91">
        <f t="shared" ref="K10:K27" si="2">J10/J$34*100</f>
        <v>9.602548796559967</v>
      </c>
      <c r="L10" s="51">
        <v>576083.05979999993</v>
      </c>
      <c r="M10" s="91">
        <f t="shared" ref="M10:M27" si="3">L10/L$34*100</f>
        <v>10.797659818673202</v>
      </c>
      <c r="N10" s="54">
        <f>L10-J10</f>
        <v>211376.79979999992</v>
      </c>
      <c r="O10" s="37">
        <f>IFERROR((L10-J10)/J10*100, "-")</f>
        <v>57.958094769198624</v>
      </c>
      <c r="P10" s="57">
        <f>M10-K10</f>
        <v>1.1951110221132346</v>
      </c>
    </row>
    <row r="11" spans="1:18" x14ac:dyDescent="0.25">
      <c r="A11" s="102" t="s">
        <v>4</v>
      </c>
      <c r="B11" s="23" t="s">
        <v>42</v>
      </c>
      <c r="C11" s="36">
        <v>64</v>
      </c>
      <c r="D11" s="91">
        <f t="shared" si="0"/>
        <v>3.778040141676505</v>
      </c>
      <c r="E11" s="36">
        <v>111</v>
      </c>
      <c r="F11" s="91">
        <f t="shared" si="1"/>
        <v>4.7133757961783447</v>
      </c>
      <c r="G11" s="54">
        <f t="shared" ref="G11:G26" si="4">E11-C11</f>
        <v>47</v>
      </c>
      <c r="H11" s="37">
        <f t="shared" ref="H11:H32" si="5">IFERROR((E11-C11)/C11*100, "-")</f>
        <v>73.4375</v>
      </c>
      <c r="I11" s="45">
        <f t="shared" ref="I11:I32" si="6">F11-D11</f>
        <v>0.93533565450183964</v>
      </c>
      <c r="J11" s="36">
        <v>56940.729999999996</v>
      </c>
      <c r="K11" s="91">
        <f t="shared" si="2"/>
        <v>1.4992233430178743</v>
      </c>
      <c r="L11" s="49">
        <v>36041.019999999997</v>
      </c>
      <c r="M11" s="91">
        <f t="shared" si="3"/>
        <v>0.67552528556056179</v>
      </c>
      <c r="N11" s="54">
        <f t="shared" ref="N11:N26" si="7">L11-J11</f>
        <v>-20899.71</v>
      </c>
      <c r="O11" s="37">
        <f t="shared" ref="O11:O27" si="8">IFERROR((L11-J11)/J11*100, "-")</f>
        <v>-36.704323952292143</v>
      </c>
      <c r="P11" s="57">
        <f>M11-K11</f>
        <v>-0.8236980574573125</v>
      </c>
      <c r="R11" s="3"/>
    </row>
    <row r="12" spans="1:18" x14ac:dyDescent="0.25">
      <c r="A12" s="102" t="s">
        <v>5</v>
      </c>
      <c r="B12" s="23" t="s">
        <v>43</v>
      </c>
      <c r="C12" s="36">
        <v>292</v>
      </c>
      <c r="D12" s="91">
        <f t="shared" si="0"/>
        <v>17.237308146399055</v>
      </c>
      <c r="E12" s="36">
        <v>391</v>
      </c>
      <c r="F12" s="91">
        <f t="shared" si="1"/>
        <v>16.602972399150744</v>
      </c>
      <c r="G12" s="54">
        <f t="shared" si="4"/>
        <v>99</v>
      </c>
      <c r="H12" s="37">
        <f t="shared" si="5"/>
        <v>33.904109589041099</v>
      </c>
      <c r="I12" s="45">
        <f t="shared" si="6"/>
        <v>-0.63433574724831132</v>
      </c>
      <c r="J12" s="36">
        <v>700114.03</v>
      </c>
      <c r="K12" s="91">
        <f t="shared" si="2"/>
        <v>18.433681769628109</v>
      </c>
      <c r="L12" s="49">
        <v>764926.48970000003</v>
      </c>
      <c r="M12" s="91">
        <f t="shared" si="3"/>
        <v>14.337196488540854</v>
      </c>
      <c r="N12" s="54">
        <f t="shared" si="7"/>
        <v>64812.459700000007</v>
      </c>
      <c r="O12" s="37">
        <f t="shared" si="8"/>
        <v>9.2574147814178218</v>
      </c>
      <c r="P12" s="57">
        <f t="shared" ref="P12:P27" si="9">M12-K12</f>
        <v>-4.0964852810872543</v>
      </c>
    </row>
    <row r="13" spans="1:18" x14ac:dyDescent="0.25">
      <c r="A13" s="102" t="s">
        <v>6</v>
      </c>
      <c r="B13" s="23" t="s">
        <v>44</v>
      </c>
      <c r="C13" s="36">
        <v>0</v>
      </c>
      <c r="D13" s="91">
        <f t="shared" si="0"/>
        <v>0</v>
      </c>
      <c r="E13" s="36">
        <v>0</v>
      </c>
      <c r="F13" s="91">
        <f t="shared" si="1"/>
        <v>0</v>
      </c>
      <c r="G13" s="54">
        <f t="shared" si="4"/>
        <v>0</v>
      </c>
      <c r="H13" s="37" t="str">
        <f t="shared" si="5"/>
        <v>-</v>
      </c>
      <c r="I13" s="45">
        <f t="shared" si="6"/>
        <v>0</v>
      </c>
      <c r="J13" s="36">
        <v>0</v>
      </c>
      <c r="K13" s="91">
        <f t="shared" si="2"/>
        <v>0</v>
      </c>
      <c r="L13" s="36">
        <v>0</v>
      </c>
      <c r="M13" s="91">
        <f t="shared" si="3"/>
        <v>0</v>
      </c>
      <c r="N13" s="54">
        <f t="shared" si="7"/>
        <v>0</v>
      </c>
      <c r="O13" s="37" t="str">
        <f t="shared" si="8"/>
        <v>-</v>
      </c>
      <c r="P13" s="57">
        <f t="shared" si="9"/>
        <v>0</v>
      </c>
    </row>
    <row r="14" spans="1:18" x14ac:dyDescent="0.25">
      <c r="A14" s="102" t="s">
        <v>7</v>
      </c>
      <c r="B14" s="23" t="s">
        <v>46</v>
      </c>
      <c r="C14" s="36">
        <v>0</v>
      </c>
      <c r="D14" s="91">
        <f t="shared" si="0"/>
        <v>0</v>
      </c>
      <c r="E14" s="36">
        <v>0</v>
      </c>
      <c r="F14" s="91">
        <f t="shared" si="1"/>
        <v>0</v>
      </c>
      <c r="G14" s="54">
        <f t="shared" si="4"/>
        <v>0</v>
      </c>
      <c r="H14" s="37" t="str">
        <f t="shared" si="5"/>
        <v>-</v>
      </c>
      <c r="I14" s="45">
        <f t="shared" si="6"/>
        <v>0</v>
      </c>
      <c r="J14" s="36">
        <v>0</v>
      </c>
      <c r="K14" s="91">
        <f t="shared" si="2"/>
        <v>0</v>
      </c>
      <c r="L14" s="36">
        <v>0</v>
      </c>
      <c r="M14" s="91">
        <f t="shared" si="3"/>
        <v>0</v>
      </c>
      <c r="N14" s="54">
        <f t="shared" si="7"/>
        <v>0</v>
      </c>
      <c r="O14" s="37" t="str">
        <f t="shared" si="8"/>
        <v>-</v>
      </c>
      <c r="P14" s="57">
        <f t="shared" si="9"/>
        <v>0</v>
      </c>
    </row>
    <row r="15" spans="1:18" x14ac:dyDescent="0.25">
      <c r="A15" s="102" t="s">
        <v>8</v>
      </c>
      <c r="B15" s="23" t="s">
        <v>47</v>
      </c>
      <c r="C15" s="36">
        <v>0</v>
      </c>
      <c r="D15" s="91">
        <f t="shared" si="0"/>
        <v>0</v>
      </c>
      <c r="E15" s="36">
        <v>0</v>
      </c>
      <c r="F15" s="91">
        <f t="shared" si="1"/>
        <v>0</v>
      </c>
      <c r="G15" s="54">
        <f t="shared" si="4"/>
        <v>0</v>
      </c>
      <c r="H15" s="37" t="str">
        <f t="shared" si="5"/>
        <v>-</v>
      </c>
      <c r="I15" s="45">
        <f t="shared" si="6"/>
        <v>0</v>
      </c>
      <c r="J15" s="36">
        <v>0</v>
      </c>
      <c r="K15" s="91">
        <f t="shared" si="2"/>
        <v>0</v>
      </c>
      <c r="L15" s="36">
        <v>0</v>
      </c>
      <c r="M15" s="91">
        <f t="shared" si="3"/>
        <v>0</v>
      </c>
      <c r="N15" s="54">
        <f t="shared" si="7"/>
        <v>0</v>
      </c>
      <c r="O15" s="37" t="str">
        <f t="shared" si="8"/>
        <v>-</v>
      </c>
      <c r="P15" s="57">
        <f t="shared" si="9"/>
        <v>0</v>
      </c>
    </row>
    <row r="16" spans="1:18" x14ac:dyDescent="0.25">
      <c r="A16" s="102" t="s">
        <v>9</v>
      </c>
      <c r="B16" s="23" t="s">
        <v>60</v>
      </c>
      <c r="C16" s="36">
        <v>0</v>
      </c>
      <c r="D16" s="91">
        <f t="shared" si="0"/>
        <v>0</v>
      </c>
      <c r="E16" s="36">
        <v>6</v>
      </c>
      <c r="F16" s="91">
        <f t="shared" si="1"/>
        <v>0.25477707006369427</v>
      </c>
      <c r="G16" s="54">
        <f t="shared" si="4"/>
        <v>6</v>
      </c>
      <c r="H16" s="37" t="str">
        <f t="shared" si="5"/>
        <v>-</v>
      </c>
      <c r="I16" s="45">
        <f t="shared" si="6"/>
        <v>0.25477707006369427</v>
      </c>
      <c r="J16" s="36">
        <v>0</v>
      </c>
      <c r="K16" s="91">
        <f t="shared" si="2"/>
        <v>0</v>
      </c>
      <c r="L16" s="36">
        <v>1473.65</v>
      </c>
      <c r="M16" s="91">
        <f t="shared" si="3"/>
        <v>2.7620967360699616E-2</v>
      </c>
      <c r="N16" s="54">
        <f t="shared" si="7"/>
        <v>1473.65</v>
      </c>
      <c r="O16" s="37" t="str">
        <f t="shared" si="8"/>
        <v>-</v>
      </c>
      <c r="P16" s="57">
        <f t="shared" si="9"/>
        <v>2.7620967360699616E-2</v>
      </c>
    </row>
    <row r="17" spans="1:16" ht="25.5" x14ac:dyDescent="0.25">
      <c r="A17" s="102" t="s">
        <v>10</v>
      </c>
      <c r="B17" s="23" t="s">
        <v>48</v>
      </c>
      <c r="C17" s="36">
        <v>15</v>
      </c>
      <c r="D17" s="91">
        <f t="shared" si="0"/>
        <v>0.88547815820543097</v>
      </c>
      <c r="E17" s="36">
        <v>66</v>
      </c>
      <c r="F17" s="91">
        <f t="shared" si="1"/>
        <v>2.8025477707006372</v>
      </c>
      <c r="G17" s="54">
        <f t="shared" si="4"/>
        <v>51</v>
      </c>
      <c r="H17" s="37">
        <f t="shared" si="5"/>
        <v>340</v>
      </c>
      <c r="I17" s="45">
        <f t="shared" si="6"/>
        <v>1.9170696124952062</v>
      </c>
      <c r="J17" s="36">
        <v>22028.14</v>
      </c>
      <c r="K17" s="91">
        <f t="shared" si="2"/>
        <v>0.57999083768799164</v>
      </c>
      <c r="L17" s="36">
        <v>142042.81</v>
      </c>
      <c r="M17" s="91">
        <f t="shared" si="3"/>
        <v>2.6623416814250715</v>
      </c>
      <c r="N17" s="54">
        <f t="shared" si="7"/>
        <v>120014.67</v>
      </c>
      <c r="O17" s="37">
        <f t="shared" si="8"/>
        <v>544.82434740291285</v>
      </c>
      <c r="P17" s="57">
        <f t="shared" si="9"/>
        <v>2.0823508437370801</v>
      </c>
    </row>
    <row r="18" spans="1:16" x14ac:dyDescent="0.25">
      <c r="A18" s="102" t="s">
        <v>11</v>
      </c>
      <c r="B18" s="23" t="s">
        <v>49</v>
      </c>
      <c r="C18" s="36">
        <v>31</v>
      </c>
      <c r="D18" s="91">
        <f t="shared" si="0"/>
        <v>1.829988193624557</v>
      </c>
      <c r="E18" s="36">
        <v>48</v>
      </c>
      <c r="F18" s="91">
        <f t="shared" si="1"/>
        <v>2.0382165605095541</v>
      </c>
      <c r="G18" s="54">
        <f t="shared" si="4"/>
        <v>17</v>
      </c>
      <c r="H18" s="37">
        <f t="shared" si="5"/>
        <v>54.838709677419352</v>
      </c>
      <c r="I18" s="45">
        <f t="shared" si="6"/>
        <v>0.20822836688499713</v>
      </c>
      <c r="J18" s="36">
        <v>71931.320000000007</v>
      </c>
      <c r="K18" s="91">
        <f t="shared" si="2"/>
        <v>1.8939187122836061</v>
      </c>
      <c r="L18" s="36">
        <v>62496.26</v>
      </c>
      <c r="M18" s="91">
        <f t="shared" si="3"/>
        <v>1.1713820497579459</v>
      </c>
      <c r="N18" s="54">
        <f t="shared" si="7"/>
        <v>-9435.0600000000049</v>
      </c>
      <c r="O18" s="37">
        <f t="shared" si="8"/>
        <v>-13.11676193346654</v>
      </c>
      <c r="P18" s="57">
        <f t="shared" si="9"/>
        <v>-0.72253666252566018</v>
      </c>
    </row>
    <row r="19" spans="1:16" s="31" customFormat="1" ht="25.5" x14ac:dyDescent="0.25">
      <c r="A19" s="102" t="s">
        <v>12</v>
      </c>
      <c r="B19" s="23" t="s">
        <v>51</v>
      </c>
      <c r="C19" s="36">
        <v>698</v>
      </c>
      <c r="D19" s="91">
        <f t="shared" si="0"/>
        <v>41.204250295159383</v>
      </c>
      <c r="E19" s="36">
        <v>925</v>
      </c>
      <c r="F19" s="91">
        <f t="shared" si="1"/>
        <v>39.278131634819538</v>
      </c>
      <c r="G19" s="54">
        <f t="shared" si="4"/>
        <v>227</v>
      </c>
      <c r="H19" s="37">
        <f t="shared" si="5"/>
        <v>32.521489971346703</v>
      </c>
      <c r="I19" s="45">
        <f t="shared" si="6"/>
        <v>-1.9261186603398457</v>
      </c>
      <c r="J19" s="36">
        <v>1743020.9899999998</v>
      </c>
      <c r="K19" s="91">
        <f t="shared" si="2"/>
        <v>45.89294439284717</v>
      </c>
      <c r="L19" s="36">
        <v>3200477.6383000002</v>
      </c>
      <c r="M19" s="91">
        <f t="shared" si="3"/>
        <v>59.987302538685093</v>
      </c>
      <c r="N19" s="54">
        <f t="shared" si="7"/>
        <v>1457456.6483000005</v>
      </c>
      <c r="O19" s="37">
        <f t="shared" si="8"/>
        <v>83.616700926820201</v>
      </c>
      <c r="P19" s="57">
        <f t="shared" si="9"/>
        <v>14.094358145837923</v>
      </c>
    </row>
    <row r="20" spans="1:16" s="31" customFormat="1" ht="25.5" x14ac:dyDescent="0.25">
      <c r="A20" s="102" t="s">
        <v>13</v>
      </c>
      <c r="B20" s="23" t="s">
        <v>52</v>
      </c>
      <c r="C20" s="36">
        <v>0</v>
      </c>
      <c r="D20" s="91">
        <f t="shared" si="0"/>
        <v>0</v>
      </c>
      <c r="E20" s="36">
        <v>0</v>
      </c>
      <c r="F20" s="91">
        <f t="shared" si="1"/>
        <v>0</v>
      </c>
      <c r="G20" s="54">
        <f t="shared" si="4"/>
        <v>0</v>
      </c>
      <c r="H20" s="37" t="str">
        <f t="shared" si="5"/>
        <v>-</v>
      </c>
      <c r="I20" s="45">
        <f t="shared" si="6"/>
        <v>0</v>
      </c>
      <c r="J20" s="36">
        <v>0</v>
      </c>
      <c r="K20" s="91">
        <f t="shared" si="2"/>
        <v>0</v>
      </c>
      <c r="L20" s="36">
        <v>0</v>
      </c>
      <c r="M20" s="91">
        <f t="shared" si="3"/>
        <v>0</v>
      </c>
      <c r="N20" s="54">
        <f t="shared" si="7"/>
        <v>0</v>
      </c>
      <c r="O20" s="37" t="str">
        <f t="shared" si="8"/>
        <v>-</v>
      </c>
      <c r="P20" s="57">
        <f t="shared" si="9"/>
        <v>0</v>
      </c>
    </row>
    <row r="21" spans="1:16" ht="25.5" x14ac:dyDescent="0.25">
      <c r="A21" s="102" t="s">
        <v>14</v>
      </c>
      <c r="B21" s="23" t="s">
        <v>53</v>
      </c>
      <c r="C21" s="36">
        <v>0</v>
      </c>
      <c r="D21" s="91">
        <f t="shared" si="0"/>
        <v>0</v>
      </c>
      <c r="E21" s="36">
        <v>0</v>
      </c>
      <c r="F21" s="91">
        <f t="shared" si="1"/>
        <v>0</v>
      </c>
      <c r="G21" s="54">
        <f t="shared" si="4"/>
        <v>0</v>
      </c>
      <c r="H21" s="37" t="str">
        <f t="shared" si="5"/>
        <v>-</v>
      </c>
      <c r="I21" s="45">
        <f t="shared" si="6"/>
        <v>0</v>
      </c>
      <c r="J21" s="36">
        <v>0</v>
      </c>
      <c r="K21" s="91">
        <f t="shared" si="2"/>
        <v>0</v>
      </c>
      <c r="L21" s="36">
        <v>0</v>
      </c>
      <c r="M21" s="91">
        <f t="shared" si="3"/>
        <v>0</v>
      </c>
      <c r="N21" s="54">
        <f t="shared" si="7"/>
        <v>0</v>
      </c>
      <c r="O21" s="37" t="str">
        <f t="shared" si="8"/>
        <v>-</v>
      </c>
      <c r="P21" s="57">
        <f t="shared" si="9"/>
        <v>0</v>
      </c>
    </row>
    <row r="22" spans="1:16" x14ac:dyDescent="0.25">
      <c r="A22" s="102" t="s">
        <v>15</v>
      </c>
      <c r="B22" s="23" t="s">
        <v>54</v>
      </c>
      <c r="C22" s="36">
        <v>4</v>
      </c>
      <c r="D22" s="91">
        <f t="shared" si="0"/>
        <v>0.23612750885478156</v>
      </c>
      <c r="E22" s="36">
        <v>3</v>
      </c>
      <c r="F22" s="91">
        <f t="shared" si="1"/>
        <v>0.12738853503184713</v>
      </c>
      <c r="G22" s="54">
        <f t="shared" si="4"/>
        <v>-1</v>
      </c>
      <c r="H22" s="37">
        <f t="shared" si="5"/>
        <v>-25</v>
      </c>
      <c r="I22" s="45">
        <f t="shared" si="6"/>
        <v>-0.10873897382293443</v>
      </c>
      <c r="J22" s="36">
        <v>16364.47</v>
      </c>
      <c r="K22" s="91">
        <f t="shared" si="2"/>
        <v>0.43086900045214932</v>
      </c>
      <c r="L22" s="36">
        <v>3533.77</v>
      </c>
      <c r="M22" s="91">
        <f t="shared" si="3"/>
        <v>6.6234279394849174E-2</v>
      </c>
      <c r="N22" s="54">
        <f t="shared" si="7"/>
        <v>-12830.699999999999</v>
      </c>
      <c r="O22" s="37">
        <f t="shared" si="8"/>
        <v>-78.405838991424716</v>
      </c>
      <c r="P22" s="57">
        <f t="shared" si="9"/>
        <v>-0.36463472105730016</v>
      </c>
    </row>
    <row r="23" spans="1:16" x14ac:dyDescent="0.25">
      <c r="A23" s="102" t="s">
        <v>16</v>
      </c>
      <c r="B23" s="23" t="s">
        <v>50</v>
      </c>
      <c r="C23" s="36">
        <v>0</v>
      </c>
      <c r="D23" s="91">
        <f t="shared" si="0"/>
        <v>0</v>
      </c>
      <c r="E23" s="36">
        <v>0</v>
      </c>
      <c r="F23" s="91">
        <f t="shared" si="1"/>
        <v>0</v>
      </c>
      <c r="G23" s="54">
        <f t="shared" si="4"/>
        <v>0</v>
      </c>
      <c r="H23" s="37" t="str">
        <f t="shared" si="5"/>
        <v>-</v>
      </c>
      <c r="I23" s="45">
        <f t="shared" si="6"/>
        <v>0</v>
      </c>
      <c r="J23" s="36">
        <v>0</v>
      </c>
      <c r="K23" s="91">
        <f t="shared" si="2"/>
        <v>0</v>
      </c>
      <c r="L23" s="36">
        <v>0</v>
      </c>
      <c r="M23" s="91">
        <f t="shared" si="3"/>
        <v>0</v>
      </c>
      <c r="N23" s="54">
        <f t="shared" si="7"/>
        <v>0</v>
      </c>
      <c r="O23" s="37" t="str">
        <f t="shared" si="8"/>
        <v>-</v>
      </c>
      <c r="P23" s="57">
        <f t="shared" si="9"/>
        <v>0</v>
      </c>
    </row>
    <row r="24" spans="1:16" x14ac:dyDescent="0.25">
      <c r="A24" s="102" t="s">
        <v>17</v>
      </c>
      <c r="B24" s="23" t="s">
        <v>61</v>
      </c>
      <c r="C24" s="36">
        <v>0</v>
      </c>
      <c r="D24" s="91">
        <f t="shared" si="0"/>
        <v>0</v>
      </c>
      <c r="E24" s="36">
        <v>0</v>
      </c>
      <c r="F24" s="91">
        <f t="shared" si="1"/>
        <v>0</v>
      </c>
      <c r="G24" s="54">
        <f t="shared" si="4"/>
        <v>0</v>
      </c>
      <c r="H24" s="37" t="str">
        <f t="shared" si="5"/>
        <v>-</v>
      </c>
      <c r="I24" s="45">
        <f t="shared" si="6"/>
        <v>0</v>
      </c>
      <c r="J24" s="36">
        <v>0</v>
      </c>
      <c r="K24" s="91">
        <f t="shared" si="2"/>
        <v>0</v>
      </c>
      <c r="L24" s="36">
        <v>0</v>
      </c>
      <c r="M24" s="91">
        <f t="shared" si="3"/>
        <v>0</v>
      </c>
      <c r="N24" s="54">
        <f t="shared" si="7"/>
        <v>0</v>
      </c>
      <c r="O24" s="37" t="str">
        <f t="shared" si="8"/>
        <v>-</v>
      </c>
      <c r="P24" s="57">
        <f t="shared" si="9"/>
        <v>0</v>
      </c>
    </row>
    <row r="25" spans="1:16" x14ac:dyDescent="0.25">
      <c r="A25" s="102" t="s">
        <v>18</v>
      </c>
      <c r="B25" s="23" t="s">
        <v>62</v>
      </c>
      <c r="C25" s="36">
        <v>1</v>
      </c>
      <c r="D25" s="91">
        <f t="shared" si="0"/>
        <v>5.9031877213695391E-2</v>
      </c>
      <c r="E25" s="36">
        <v>3</v>
      </c>
      <c r="F25" s="91">
        <f t="shared" si="1"/>
        <v>0.12738853503184713</v>
      </c>
      <c r="G25" s="54">
        <f t="shared" si="4"/>
        <v>2</v>
      </c>
      <c r="H25" s="37">
        <f t="shared" si="5"/>
        <v>200</v>
      </c>
      <c r="I25" s="45">
        <f t="shared" si="6"/>
        <v>6.8356657818151742E-2</v>
      </c>
      <c r="J25" s="36">
        <v>1292.32</v>
      </c>
      <c r="K25" s="91">
        <f t="shared" si="2"/>
        <v>3.4026193739505259E-2</v>
      </c>
      <c r="L25" s="36">
        <v>1807.6</v>
      </c>
      <c r="M25" s="91">
        <f t="shared" si="3"/>
        <v>3.3880270485665269E-2</v>
      </c>
      <c r="N25" s="54">
        <f t="shared" si="7"/>
        <v>515.28</v>
      </c>
      <c r="O25" s="37">
        <f t="shared" si="8"/>
        <v>39.872477404977097</v>
      </c>
      <c r="P25" s="57">
        <f t="shared" si="9"/>
        <v>-1.4592325383998989E-4</v>
      </c>
    </row>
    <row r="26" spans="1:16" x14ac:dyDescent="0.25">
      <c r="A26" s="102" t="s">
        <v>19</v>
      </c>
      <c r="B26" s="23" t="s">
        <v>55</v>
      </c>
      <c r="C26" s="36">
        <v>0</v>
      </c>
      <c r="D26" s="91">
        <f t="shared" si="0"/>
        <v>0</v>
      </c>
      <c r="E26" s="36">
        <v>0</v>
      </c>
      <c r="F26" s="91">
        <f t="shared" si="1"/>
        <v>0</v>
      </c>
      <c r="G26" s="54">
        <f t="shared" si="4"/>
        <v>0</v>
      </c>
      <c r="H26" s="37" t="str">
        <f t="shared" si="5"/>
        <v>-</v>
      </c>
      <c r="I26" s="45">
        <f t="shared" si="6"/>
        <v>0</v>
      </c>
      <c r="J26" s="36">
        <v>0</v>
      </c>
      <c r="K26" s="91">
        <f t="shared" si="2"/>
        <v>0</v>
      </c>
      <c r="L26" s="36">
        <v>0</v>
      </c>
      <c r="M26" s="91">
        <f t="shared" si="3"/>
        <v>0</v>
      </c>
      <c r="N26" s="54">
        <f t="shared" si="7"/>
        <v>0</v>
      </c>
      <c r="O26" s="37" t="str">
        <f t="shared" si="8"/>
        <v>-</v>
      </c>
      <c r="P26" s="57">
        <f t="shared" si="9"/>
        <v>0</v>
      </c>
    </row>
    <row r="27" spans="1:16" x14ac:dyDescent="0.25">
      <c r="A27" s="102" t="s">
        <v>20</v>
      </c>
      <c r="B27" s="23" t="s">
        <v>45</v>
      </c>
      <c r="C27" s="36">
        <v>0</v>
      </c>
      <c r="D27" s="91">
        <f t="shared" si="0"/>
        <v>0</v>
      </c>
      <c r="E27" s="36">
        <v>1</v>
      </c>
      <c r="F27" s="91">
        <f t="shared" si="1"/>
        <v>4.2462845010615716E-2</v>
      </c>
      <c r="G27" s="54">
        <f>E27-C27</f>
        <v>1</v>
      </c>
      <c r="H27" s="37" t="str">
        <f t="shared" si="5"/>
        <v>-</v>
      </c>
      <c r="I27" s="45">
        <f t="shared" si="6"/>
        <v>4.2462845010615716E-2</v>
      </c>
      <c r="J27" s="36">
        <v>0</v>
      </c>
      <c r="K27" s="91">
        <f t="shared" si="2"/>
        <v>0</v>
      </c>
      <c r="L27" s="36">
        <v>258.17</v>
      </c>
      <c r="M27" s="91">
        <f t="shared" si="3"/>
        <v>4.8389408227949779E-3</v>
      </c>
      <c r="N27" s="54">
        <f>L27-J27</f>
        <v>258.17</v>
      </c>
      <c r="O27" s="37" t="str">
        <f t="shared" si="8"/>
        <v>-</v>
      </c>
      <c r="P27" s="57">
        <f t="shared" si="9"/>
        <v>4.8389408227949779E-3</v>
      </c>
    </row>
    <row r="28" spans="1:16" x14ac:dyDescent="0.25">
      <c r="A28" s="100" t="s">
        <v>35</v>
      </c>
      <c r="B28" s="13" t="s">
        <v>24</v>
      </c>
      <c r="C28" s="38">
        <f>SUM(C10:C27)</f>
        <v>1547</v>
      </c>
      <c r="D28" s="39">
        <f>SUM(D10:D27)</f>
        <v>91.32231404958678</v>
      </c>
      <c r="E28" s="38">
        <f>SUM(E10:E27)</f>
        <v>2200</v>
      </c>
      <c r="F28" s="39">
        <f>SUM(F10:F27)</f>
        <v>93.418259023354551</v>
      </c>
      <c r="G28" s="39">
        <f>E28-C28</f>
        <v>653</v>
      </c>
      <c r="H28" s="39">
        <f>(E28-C28)/C28*100</f>
        <v>42.210730446024563</v>
      </c>
      <c r="I28" s="47">
        <f>F28-D28</f>
        <v>2.0959449737677716</v>
      </c>
      <c r="J28" s="38">
        <f>SUM(J10:J27)</f>
        <v>2976398.26</v>
      </c>
      <c r="K28" s="50">
        <f>SUM(K10:K27)</f>
        <v>78.36720304621636</v>
      </c>
      <c r="L28" s="38">
        <f>SUM(L10:L27)</f>
        <v>4789140.4677999988</v>
      </c>
      <c r="M28" s="50">
        <f>SUM(M10:M27)</f>
        <v>89.763982320706731</v>
      </c>
      <c r="N28" s="50">
        <f>L28-J28</f>
        <v>1812742.207799999</v>
      </c>
      <c r="O28" s="50">
        <f>(L28-J28)/J28*100</f>
        <v>60.903886155342633</v>
      </c>
      <c r="P28" s="58">
        <f>M28-K28</f>
        <v>11.39677927449037</v>
      </c>
    </row>
    <row r="29" spans="1:16" x14ac:dyDescent="0.25">
      <c r="A29" s="101" t="s">
        <v>29</v>
      </c>
      <c r="B29" s="11" t="s">
        <v>25</v>
      </c>
      <c r="C29" s="36">
        <v>109</v>
      </c>
      <c r="D29" s="91">
        <f>C29/C$34*100</f>
        <v>6.4344746162927988</v>
      </c>
      <c r="E29" s="36">
        <v>117</v>
      </c>
      <c r="F29" s="91">
        <f>E29/E$34*100</f>
        <v>4.9681528662420389</v>
      </c>
      <c r="G29" s="54">
        <f>E29-C29</f>
        <v>8</v>
      </c>
      <c r="H29" s="37">
        <f t="shared" si="5"/>
        <v>7.3394495412844041</v>
      </c>
      <c r="I29" s="45">
        <f t="shared" si="6"/>
        <v>-1.4663217500507599</v>
      </c>
      <c r="J29" s="36">
        <v>757747.78999999992</v>
      </c>
      <c r="K29" s="91">
        <f>J29/J$34*100</f>
        <v>19.951152275150076</v>
      </c>
      <c r="L29" s="36">
        <v>476243.65</v>
      </c>
      <c r="M29" s="91">
        <f>L29/L$34*100</f>
        <v>8.9263463593054322</v>
      </c>
      <c r="N29" s="54">
        <f>L29-J29</f>
        <v>-281504.1399999999</v>
      </c>
      <c r="O29" s="37">
        <f t="shared" ref="O29:O32" si="10">IFERROR((L29-J29)/J29*100, "-")</f>
        <v>-37.150110328926189</v>
      </c>
      <c r="P29" s="59">
        <f>M29-K29</f>
        <v>-11.024805915844643</v>
      </c>
    </row>
    <row r="30" spans="1:16" x14ac:dyDescent="0.25">
      <c r="A30" s="101" t="s">
        <v>26</v>
      </c>
      <c r="B30" s="12" t="s">
        <v>27</v>
      </c>
      <c r="C30" s="36">
        <v>1</v>
      </c>
      <c r="D30" s="91">
        <f>C30/C$34*100</f>
        <v>5.9031877213695391E-2</v>
      </c>
      <c r="E30" s="36">
        <v>3</v>
      </c>
      <c r="F30" s="91">
        <f>E30/E$34*100</f>
        <v>0.12738853503184713</v>
      </c>
      <c r="G30" s="54">
        <f t="shared" ref="G30:G32" si="11">E30-C30</f>
        <v>2</v>
      </c>
      <c r="H30" s="37">
        <f t="shared" si="5"/>
        <v>200</v>
      </c>
      <c r="I30" s="45">
        <f t="shared" si="6"/>
        <v>6.8356657818151742E-2</v>
      </c>
      <c r="J30" s="36">
        <v>1379.6100000000001</v>
      </c>
      <c r="K30" s="91">
        <f>J30/J$34*100</f>
        <v>3.6324499462175662E-2</v>
      </c>
      <c r="L30" s="36">
        <v>1600.3000000000002</v>
      </c>
      <c r="M30" s="91">
        <f>L30/L$34*100</f>
        <v>2.999479799635436E-2</v>
      </c>
      <c r="N30" s="54">
        <f t="shared" ref="N30:N32" si="12">L30-J30</f>
        <v>220.69000000000005</v>
      </c>
      <c r="O30" s="37">
        <f t="shared" si="10"/>
        <v>15.99654974956691</v>
      </c>
      <c r="P30" s="59">
        <f t="shared" ref="P30:P32" si="13">M30-K30</f>
        <v>-6.3297014658213017E-3</v>
      </c>
    </row>
    <row r="31" spans="1:16" x14ac:dyDescent="0.25">
      <c r="A31" s="101" t="s">
        <v>28</v>
      </c>
      <c r="B31" s="25" t="s">
        <v>30</v>
      </c>
      <c r="C31" s="36">
        <v>37</v>
      </c>
      <c r="D31" s="91">
        <f>C31/C$34*100</f>
        <v>2.1841794569067297</v>
      </c>
      <c r="E31" s="36">
        <v>35</v>
      </c>
      <c r="F31" s="91">
        <f>E31/E$34*100</f>
        <v>1.48619957537155</v>
      </c>
      <c r="G31" s="54">
        <f t="shared" si="11"/>
        <v>-2</v>
      </c>
      <c r="H31" s="37">
        <f t="shared" si="5"/>
        <v>-5.4054054054054053</v>
      </c>
      <c r="I31" s="45">
        <f t="shared" si="6"/>
        <v>-0.69797988153517965</v>
      </c>
      <c r="J31" s="36">
        <v>62489.509999999995</v>
      </c>
      <c r="K31" s="91">
        <f>J31/J$34*100</f>
        <v>1.6453201791713747</v>
      </c>
      <c r="L31" s="36">
        <v>68274.049999999988</v>
      </c>
      <c r="M31" s="91">
        <f>L31/L$34*100</f>
        <v>1.2796765219914994</v>
      </c>
      <c r="N31" s="54">
        <f t="shared" si="12"/>
        <v>5784.5399999999936</v>
      </c>
      <c r="O31" s="37">
        <f t="shared" si="10"/>
        <v>9.2568176642767632</v>
      </c>
      <c r="P31" s="59">
        <f t="shared" si="13"/>
        <v>-0.36564365717987535</v>
      </c>
    </row>
    <row r="32" spans="1:16" x14ac:dyDescent="0.25">
      <c r="A32" s="102" t="s">
        <v>23</v>
      </c>
      <c r="B32" s="25" t="s">
        <v>40</v>
      </c>
      <c r="C32" s="40">
        <v>0</v>
      </c>
      <c r="D32" s="91">
        <f>C32/C$34*100</f>
        <v>0</v>
      </c>
      <c r="E32" s="36">
        <v>0</v>
      </c>
      <c r="F32" s="91">
        <f>E32/E$34*100</f>
        <v>0</v>
      </c>
      <c r="G32" s="54">
        <f t="shared" si="11"/>
        <v>0</v>
      </c>
      <c r="H32" s="37" t="str">
        <f t="shared" si="5"/>
        <v>-</v>
      </c>
      <c r="I32" s="45">
        <f t="shared" si="6"/>
        <v>0</v>
      </c>
      <c r="J32" s="36">
        <v>0</v>
      </c>
      <c r="K32" s="91">
        <f>J32/J$34*100</f>
        <v>0</v>
      </c>
      <c r="L32" s="36">
        <v>0</v>
      </c>
      <c r="M32" s="91">
        <f>L32/L$34*100</f>
        <v>0</v>
      </c>
      <c r="N32" s="54">
        <f t="shared" si="12"/>
        <v>0</v>
      </c>
      <c r="O32" s="37" t="str">
        <f t="shared" si="10"/>
        <v>-</v>
      </c>
      <c r="P32" s="59">
        <f t="shared" si="13"/>
        <v>0</v>
      </c>
    </row>
    <row r="33" spans="1:16" x14ac:dyDescent="0.25">
      <c r="A33" s="100" t="s">
        <v>21</v>
      </c>
      <c r="B33" s="16" t="s">
        <v>22</v>
      </c>
      <c r="C33" s="41">
        <f>SUM(C29:C32)</f>
        <v>147</v>
      </c>
      <c r="D33" s="55">
        <f>SUM(D29:D32)</f>
        <v>8.677685950413224</v>
      </c>
      <c r="E33" s="41">
        <f>SUM(E29:E32)</f>
        <v>155</v>
      </c>
      <c r="F33" s="55">
        <f>SUM(F29:F32)</f>
        <v>6.5817409766454364</v>
      </c>
      <c r="G33" s="53">
        <f>E33-C33</f>
        <v>8</v>
      </c>
      <c r="H33" s="53">
        <f>(E33-C33)/C33*100</f>
        <v>5.4421768707482991</v>
      </c>
      <c r="I33" s="48">
        <f>F33-D33</f>
        <v>-2.0959449737677875</v>
      </c>
      <c r="J33" s="41">
        <f>SUM(J29:J32)</f>
        <v>821616.90999999992</v>
      </c>
      <c r="K33" s="50">
        <f>SUM(K29:K32)</f>
        <v>21.632796953783625</v>
      </c>
      <c r="L33" s="41">
        <f>SUM(L29:L32)</f>
        <v>546118</v>
      </c>
      <c r="M33" s="55">
        <f>SUM(M29:M32)</f>
        <v>10.236017679293285</v>
      </c>
      <c r="N33" s="55">
        <f>L33-J33</f>
        <v>-275498.90999999992</v>
      </c>
      <c r="O33" s="55">
        <f>(L33-J33)/J33*100</f>
        <v>-33.531309622144938</v>
      </c>
      <c r="P33" s="60">
        <f>M33-K33</f>
        <v>-11.39677927449034</v>
      </c>
    </row>
    <row r="34" spans="1:16" x14ac:dyDescent="0.25">
      <c r="A34" s="26" t="s">
        <v>38</v>
      </c>
      <c r="B34" s="27" t="s">
        <v>39</v>
      </c>
      <c r="C34" s="43">
        <f>C28+C33</f>
        <v>1694</v>
      </c>
      <c r="D34" s="52">
        <f>D28+D33</f>
        <v>100</v>
      </c>
      <c r="E34" s="43">
        <f>E28+E33</f>
        <v>2355</v>
      </c>
      <c r="F34" s="44">
        <f>F28+F33</f>
        <v>99.999999999999986</v>
      </c>
      <c r="G34" s="42">
        <f>G28+G33</f>
        <v>661</v>
      </c>
      <c r="H34" s="42">
        <f>(E34-C34)/C34*100</f>
        <v>39.020070838252657</v>
      </c>
      <c r="I34" s="42">
        <f>F34-D34</f>
        <v>0</v>
      </c>
      <c r="J34" s="43">
        <f>J28+J33</f>
        <v>3798015.17</v>
      </c>
      <c r="K34" s="44">
        <f>(K28+K33)</f>
        <v>99.999999999999986</v>
      </c>
      <c r="L34" s="43">
        <f>L28+L33</f>
        <v>5335258.4677999988</v>
      </c>
      <c r="M34" s="44">
        <f>(M28+M33)</f>
        <v>100.00000000000001</v>
      </c>
      <c r="N34" s="56">
        <f>N28+N33</f>
        <v>1537243.2977999991</v>
      </c>
      <c r="O34" s="56">
        <f>(L34-J34)/J34*100</f>
        <v>40.474911999890693</v>
      </c>
      <c r="P34" s="105">
        <f>M34-K34</f>
        <v>0</v>
      </c>
    </row>
    <row r="36" spans="1:16" x14ac:dyDescent="0.25">
      <c r="L36" s="72"/>
    </row>
    <row r="37" spans="1:16" x14ac:dyDescent="0.25">
      <c r="B37" s="108" t="s">
        <v>73</v>
      </c>
    </row>
  </sheetData>
  <mergeCells count="6">
    <mergeCell ref="A7:A9"/>
    <mergeCell ref="N8:O8"/>
    <mergeCell ref="J7:P7"/>
    <mergeCell ref="C7:I7"/>
    <mergeCell ref="G8:H8"/>
    <mergeCell ref="B7:B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5" orientation="landscape" r:id="rId1"/>
  <headerFooter>
    <oddHeader>&amp;L&amp;G&amp;C&amp;"+,Regular"&amp;10Statistika tržišta osiguranja&amp;R&amp;"+,Regular"&amp;10Mjesečno izvješće</oddHeader>
    <oddFooter>&amp;C&amp;"+,Regular"&amp;10U izvješće su uključeni podatci zaključno s 31.01.2018. godine.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showGridLines="0" showRuler="0" view="pageLayout" zoomScale="70" zoomScaleNormal="70" zoomScalePageLayoutView="70" workbookViewId="0">
      <selection activeCell="B34" sqref="B34"/>
    </sheetView>
  </sheetViews>
  <sheetFormatPr defaultRowHeight="15" x14ac:dyDescent="0.25"/>
  <cols>
    <col min="2" max="2" width="35.5703125" customWidth="1"/>
    <col min="3" max="3" width="9.7109375" bestFit="1" customWidth="1"/>
    <col min="4" max="4" width="10.5703125" customWidth="1"/>
    <col min="5" max="5" width="10.140625" customWidth="1"/>
    <col min="6" max="6" width="10.5703125" customWidth="1"/>
    <col min="7" max="8" width="11" customWidth="1"/>
    <col min="9" max="9" width="10.28515625" customWidth="1"/>
    <col min="10" max="10" width="13.7109375" bestFit="1" customWidth="1"/>
    <col min="11" max="11" width="9.28515625" bestFit="1" customWidth="1"/>
    <col min="12" max="12" width="13.7109375" bestFit="1" customWidth="1"/>
    <col min="13" max="13" width="9.28515625" bestFit="1" customWidth="1"/>
    <col min="14" max="14" width="14" customWidth="1"/>
    <col min="15" max="15" width="9.5703125" customWidth="1"/>
    <col min="16" max="16" width="10.5703125" customWidth="1"/>
  </cols>
  <sheetData>
    <row r="1" spans="1:16" x14ac:dyDescent="0.25">
      <c r="I1" s="1"/>
    </row>
    <row r="2" spans="1:16" x14ac:dyDescent="0.25">
      <c r="I2" s="1"/>
    </row>
    <row r="3" spans="1:16" x14ac:dyDescent="0.25">
      <c r="C3" s="10"/>
      <c r="D3" s="10" t="s">
        <v>71</v>
      </c>
      <c r="F3" s="17"/>
      <c r="G3" s="17"/>
      <c r="H3" s="17"/>
      <c r="I3" s="18"/>
      <c r="J3" s="17"/>
      <c r="K3" s="17"/>
      <c r="L3" s="17"/>
      <c r="M3" s="17"/>
    </row>
    <row r="4" spans="1:16" x14ac:dyDescent="0.25">
      <c r="D4" s="10"/>
      <c r="E4" s="24"/>
      <c r="F4" s="8"/>
      <c r="G4" s="8"/>
      <c r="H4" s="8"/>
      <c r="I4" s="8"/>
      <c r="J4" s="8"/>
      <c r="K4" s="8"/>
      <c r="L4" s="8"/>
      <c r="M4" s="8"/>
      <c r="N4" s="8"/>
    </row>
    <row r="5" spans="1:16" x14ac:dyDescent="0.25"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6" ht="15.75" thickBot="1" x14ac:dyDescent="0.3"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6" x14ac:dyDescent="0.25">
      <c r="A7" s="115" t="s">
        <v>0</v>
      </c>
      <c r="B7" s="121" t="s">
        <v>33</v>
      </c>
      <c r="C7" s="118" t="s">
        <v>1</v>
      </c>
      <c r="D7" s="118"/>
      <c r="E7" s="118"/>
      <c r="F7" s="118"/>
      <c r="G7" s="118"/>
      <c r="H7" s="118"/>
      <c r="I7" s="118"/>
      <c r="J7" s="118" t="s">
        <v>36</v>
      </c>
      <c r="K7" s="118"/>
      <c r="L7" s="118"/>
      <c r="M7" s="118"/>
      <c r="N7" s="118"/>
      <c r="O7" s="118"/>
      <c r="P7" s="119"/>
    </row>
    <row r="8" spans="1:16" ht="38.25" x14ac:dyDescent="0.25">
      <c r="A8" s="116"/>
      <c r="B8" s="122"/>
      <c r="C8" s="82" t="s">
        <v>1</v>
      </c>
      <c r="D8" s="82" t="s">
        <v>56</v>
      </c>
      <c r="E8" s="82" t="s">
        <v>1</v>
      </c>
      <c r="F8" s="82" t="s">
        <v>56</v>
      </c>
      <c r="G8" s="120" t="s">
        <v>31</v>
      </c>
      <c r="H8" s="120"/>
      <c r="I8" s="82" t="s">
        <v>32</v>
      </c>
      <c r="J8" s="82" t="s">
        <v>36</v>
      </c>
      <c r="K8" s="82" t="s">
        <v>56</v>
      </c>
      <c r="L8" s="82" t="s">
        <v>2</v>
      </c>
      <c r="M8" s="82" t="s">
        <v>56</v>
      </c>
      <c r="N8" s="120" t="s">
        <v>37</v>
      </c>
      <c r="O8" s="120"/>
      <c r="P8" s="20" t="s">
        <v>32</v>
      </c>
    </row>
    <row r="9" spans="1:16" ht="33.75" customHeight="1" thickBot="1" x14ac:dyDescent="0.3">
      <c r="A9" s="117"/>
      <c r="B9" s="123"/>
      <c r="C9" s="21" t="s">
        <v>34</v>
      </c>
      <c r="D9" s="21" t="s">
        <v>59</v>
      </c>
      <c r="E9" s="21" t="s">
        <v>57</v>
      </c>
      <c r="F9" s="21" t="s">
        <v>59</v>
      </c>
      <c r="G9" s="21" t="s">
        <v>63</v>
      </c>
      <c r="H9" s="21" t="s">
        <v>64</v>
      </c>
      <c r="I9" s="21" t="s">
        <v>59</v>
      </c>
      <c r="J9" s="21" t="s">
        <v>34</v>
      </c>
      <c r="K9" s="21" t="s">
        <v>59</v>
      </c>
      <c r="L9" s="21" t="s">
        <v>57</v>
      </c>
      <c r="M9" s="21" t="s">
        <v>59</v>
      </c>
      <c r="N9" s="21" t="s">
        <v>67</v>
      </c>
      <c r="O9" s="21" t="s">
        <v>64</v>
      </c>
      <c r="P9" s="19" t="s">
        <v>59</v>
      </c>
    </row>
    <row r="10" spans="1:16" x14ac:dyDescent="0.25">
      <c r="A10" s="109" t="s">
        <v>3</v>
      </c>
      <c r="B10" s="23" t="s">
        <v>41</v>
      </c>
      <c r="C10" s="36">
        <v>373</v>
      </c>
      <c r="D10" s="91">
        <f t="shared" ref="D10:D27" si="0">C10/C$34*100</f>
        <v>23.533123028391167</v>
      </c>
      <c r="E10" s="36">
        <v>568</v>
      </c>
      <c r="F10" s="91">
        <f t="shared" ref="F10:F27" si="1">E10/E$34*100</f>
        <v>24.201107797187898</v>
      </c>
      <c r="G10" s="54">
        <f>E10-C10</f>
        <v>195</v>
      </c>
      <c r="H10" s="37">
        <f>IFERROR((E10-C10)/C10*100, "-")</f>
        <v>52.278820375335123</v>
      </c>
      <c r="I10" s="45">
        <f>F10-D10</f>
        <v>0.66798476879673174</v>
      </c>
      <c r="J10" s="46">
        <v>311628.60999999993</v>
      </c>
      <c r="K10" s="91">
        <f t="shared" ref="K10:K27" si="2">J10/J$34*100</f>
        <v>8.2864971404118215</v>
      </c>
      <c r="L10" s="51">
        <v>529663.43999999994</v>
      </c>
      <c r="M10" s="91">
        <f t="shared" ref="M10:M27" si="3">L10/L$34*100</f>
        <v>9.7803291876111871</v>
      </c>
      <c r="N10" s="54">
        <f>L10-J10</f>
        <v>218034.83000000002</v>
      </c>
      <c r="O10" s="37">
        <f>IFERROR((L10-J10)/J10*100, "-")</f>
        <v>69.966242829886539</v>
      </c>
      <c r="P10" s="57">
        <f>M10-K10</f>
        <v>1.4938320471993656</v>
      </c>
    </row>
    <row r="11" spans="1:16" x14ac:dyDescent="0.25">
      <c r="A11" s="110" t="s">
        <v>4</v>
      </c>
      <c r="B11" s="23" t="s">
        <v>42</v>
      </c>
      <c r="C11" s="36">
        <v>39</v>
      </c>
      <c r="D11" s="91">
        <f t="shared" si="0"/>
        <v>2.4605678233438488</v>
      </c>
      <c r="E11" s="36">
        <v>80</v>
      </c>
      <c r="F11" s="91">
        <f t="shared" si="1"/>
        <v>3.4086067319982956</v>
      </c>
      <c r="G11" s="54">
        <f t="shared" ref="G11:G26" si="4">E11-C11</f>
        <v>41</v>
      </c>
      <c r="H11" s="37">
        <f t="shared" ref="H11:H32" si="5">IFERROR((E11-C11)/C11*100, "-")</f>
        <v>105.12820512820514</v>
      </c>
      <c r="I11" s="45">
        <f t="shared" ref="I11:I32" si="6">F11-D11</f>
        <v>0.94803890865444673</v>
      </c>
      <c r="J11" s="36">
        <v>43774.09</v>
      </c>
      <c r="K11" s="91">
        <f t="shared" si="2"/>
        <v>1.1639941262425482</v>
      </c>
      <c r="L11" s="49">
        <v>33021.070000000007</v>
      </c>
      <c r="M11" s="91">
        <f t="shared" si="3"/>
        <v>0.60973990337553252</v>
      </c>
      <c r="N11" s="54">
        <f t="shared" ref="N11:N26" si="7">L11-J11</f>
        <v>-10753.01999999999</v>
      </c>
      <c r="O11" s="37">
        <f t="shared" ref="O11:O27" si="8">IFERROR((L11-J11)/J11*100, "-")</f>
        <v>-24.564805344896925</v>
      </c>
      <c r="P11" s="57">
        <f>M11-K11</f>
        <v>-0.55425422286701564</v>
      </c>
    </row>
    <row r="12" spans="1:16" x14ac:dyDescent="0.25">
      <c r="A12" s="110" t="s">
        <v>5</v>
      </c>
      <c r="B12" s="23" t="s">
        <v>43</v>
      </c>
      <c r="C12" s="36">
        <v>208</v>
      </c>
      <c r="D12" s="91">
        <f t="shared" si="0"/>
        <v>13.123028391167194</v>
      </c>
      <c r="E12" s="36">
        <v>340</v>
      </c>
      <c r="F12" s="91">
        <f t="shared" si="1"/>
        <v>14.486578610992757</v>
      </c>
      <c r="G12" s="54">
        <f t="shared" si="4"/>
        <v>132</v>
      </c>
      <c r="H12" s="37">
        <f t="shared" si="5"/>
        <v>63.46153846153846</v>
      </c>
      <c r="I12" s="45">
        <f t="shared" si="6"/>
        <v>1.3635502198255622</v>
      </c>
      <c r="J12" s="36">
        <v>629695.84</v>
      </c>
      <c r="K12" s="91">
        <f t="shared" si="2"/>
        <v>16.744203227968129</v>
      </c>
      <c r="L12" s="49">
        <v>639601.26000000013</v>
      </c>
      <c r="M12" s="91">
        <f t="shared" si="3"/>
        <v>11.810350496554742</v>
      </c>
      <c r="N12" s="54">
        <f t="shared" si="7"/>
        <v>9905.4200000001583</v>
      </c>
      <c r="O12" s="37">
        <f t="shared" si="8"/>
        <v>1.5730483466430647</v>
      </c>
      <c r="P12" s="57">
        <f t="shared" ref="P12:P27" si="9">M12-K12</f>
        <v>-4.9338527314133866</v>
      </c>
    </row>
    <row r="13" spans="1:16" x14ac:dyDescent="0.25">
      <c r="A13" s="110" t="s">
        <v>6</v>
      </c>
      <c r="B13" s="23" t="s">
        <v>44</v>
      </c>
      <c r="C13" s="36">
        <v>0</v>
      </c>
      <c r="D13" s="91">
        <f t="shared" si="0"/>
        <v>0</v>
      </c>
      <c r="E13" s="36">
        <v>0</v>
      </c>
      <c r="F13" s="91">
        <f t="shared" si="1"/>
        <v>0</v>
      </c>
      <c r="G13" s="54">
        <f t="shared" si="4"/>
        <v>0</v>
      </c>
      <c r="H13" s="37" t="str">
        <f t="shared" si="5"/>
        <v>-</v>
      </c>
      <c r="I13" s="45">
        <f t="shared" si="6"/>
        <v>0</v>
      </c>
      <c r="J13" s="36">
        <v>0</v>
      </c>
      <c r="K13" s="91">
        <f t="shared" si="2"/>
        <v>0</v>
      </c>
      <c r="L13" s="36">
        <v>0</v>
      </c>
      <c r="M13" s="91">
        <f t="shared" si="3"/>
        <v>0</v>
      </c>
      <c r="N13" s="54">
        <f t="shared" si="7"/>
        <v>0</v>
      </c>
      <c r="O13" s="37" t="str">
        <f t="shared" si="8"/>
        <v>-</v>
      </c>
      <c r="P13" s="57">
        <f t="shared" si="9"/>
        <v>0</v>
      </c>
    </row>
    <row r="14" spans="1:16" x14ac:dyDescent="0.25">
      <c r="A14" s="110" t="s">
        <v>7</v>
      </c>
      <c r="B14" s="23" t="s">
        <v>46</v>
      </c>
      <c r="C14" s="36">
        <v>0</v>
      </c>
      <c r="D14" s="91">
        <f t="shared" si="0"/>
        <v>0</v>
      </c>
      <c r="E14" s="36">
        <v>0</v>
      </c>
      <c r="F14" s="91">
        <f t="shared" si="1"/>
        <v>0</v>
      </c>
      <c r="G14" s="54">
        <f t="shared" si="4"/>
        <v>0</v>
      </c>
      <c r="H14" s="37" t="str">
        <f t="shared" si="5"/>
        <v>-</v>
      </c>
      <c r="I14" s="45">
        <f t="shared" si="6"/>
        <v>0</v>
      </c>
      <c r="J14" s="36">
        <v>0</v>
      </c>
      <c r="K14" s="91">
        <f t="shared" si="2"/>
        <v>0</v>
      </c>
      <c r="L14" s="36">
        <v>0</v>
      </c>
      <c r="M14" s="91">
        <f t="shared" si="3"/>
        <v>0</v>
      </c>
      <c r="N14" s="54">
        <f t="shared" si="7"/>
        <v>0</v>
      </c>
      <c r="O14" s="37" t="str">
        <f t="shared" si="8"/>
        <v>-</v>
      </c>
      <c r="P14" s="57">
        <f t="shared" si="9"/>
        <v>0</v>
      </c>
    </row>
    <row r="15" spans="1:16" x14ac:dyDescent="0.25">
      <c r="A15" s="110" t="s">
        <v>8</v>
      </c>
      <c r="B15" s="23" t="s">
        <v>47</v>
      </c>
      <c r="C15" s="36">
        <v>0</v>
      </c>
      <c r="D15" s="91">
        <f t="shared" si="0"/>
        <v>0</v>
      </c>
      <c r="E15" s="36">
        <v>0</v>
      </c>
      <c r="F15" s="91">
        <f t="shared" si="1"/>
        <v>0</v>
      </c>
      <c r="G15" s="54">
        <f t="shared" si="4"/>
        <v>0</v>
      </c>
      <c r="H15" s="37" t="str">
        <f t="shared" si="5"/>
        <v>-</v>
      </c>
      <c r="I15" s="45">
        <f t="shared" si="6"/>
        <v>0</v>
      </c>
      <c r="J15" s="36">
        <v>0</v>
      </c>
      <c r="K15" s="91">
        <f t="shared" si="2"/>
        <v>0</v>
      </c>
      <c r="L15" s="36">
        <v>0</v>
      </c>
      <c r="M15" s="91">
        <f t="shared" si="3"/>
        <v>0</v>
      </c>
      <c r="N15" s="54">
        <f t="shared" si="7"/>
        <v>0</v>
      </c>
      <c r="O15" s="37" t="str">
        <f t="shared" si="8"/>
        <v>-</v>
      </c>
      <c r="P15" s="57">
        <f t="shared" si="9"/>
        <v>0</v>
      </c>
    </row>
    <row r="16" spans="1:16" x14ac:dyDescent="0.25">
      <c r="A16" s="110" t="s">
        <v>9</v>
      </c>
      <c r="B16" s="23" t="s">
        <v>60</v>
      </c>
      <c r="C16" s="36">
        <v>1</v>
      </c>
      <c r="D16" s="91">
        <f t="shared" si="0"/>
        <v>6.3091482649842281E-2</v>
      </c>
      <c r="E16" s="36">
        <v>3</v>
      </c>
      <c r="F16" s="91">
        <f t="shared" si="1"/>
        <v>0.1278227524499361</v>
      </c>
      <c r="G16" s="54">
        <f t="shared" si="4"/>
        <v>2</v>
      </c>
      <c r="H16" s="37">
        <f t="shared" si="5"/>
        <v>200</v>
      </c>
      <c r="I16" s="45">
        <f t="shared" si="6"/>
        <v>6.4731269800093819E-2</v>
      </c>
      <c r="J16" s="36">
        <v>1758.14</v>
      </c>
      <c r="K16" s="91">
        <f t="shared" si="2"/>
        <v>4.6750592259303933E-2</v>
      </c>
      <c r="L16" s="36">
        <v>1856.4</v>
      </c>
      <c r="M16" s="91">
        <f t="shared" si="3"/>
        <v>3.4278754644423655E-2</v>
      </c>
      <c r="N16" s="54">
        <f t="shared" si="7"/>
        <v>98.259999999999991</v>
      </c>
      <c r="O16" s="37">
        <f t="shared" si="8"/>
        <v>5.5888609553277888</v>
      </c>
      <c r="P16" s="57">
        <f t="shared" si="9"/>
        <v>-1.2471837614880278E-2</v>
      </c>
    </row>
    <row r="17" spans="1:16" ht="25.5" x14ac:dyDescent="0.25">
      <c r="A17" s="110" t="s">
        <v>10</v>
      </c>
      <c r="B17" s="23" t="s">
        <v>48</v>
      </c>
      <c r="C17" s="36">
        <v>17</v>
      </c>
      <c r="D17" s="91">
        <f t="shared" si="0"/>
        <v>1.0725552050473186</v>
      </c>
      <c r="E17" s="36">
        <v>50</v>
      </c>
      <c r="F17" s="91">
        <f t="shared" si="1"/>
        <v>2.1303792074989345</v>
      </c>
      <c r="G17" s="54">
        <f t="shared" si="4"/>
        <v>33</v>
      </c>
      <c r="H17" s="37">
        <f t="shared" si="5"/>
        <v>194.11764705882354</v>
      </c>
      <c r="I17" s="45">
        <f t="shared" si="6"/>
        <v>1.0578240024516159</v>
      </c>
      <c r="J17" s="36">
        <v>25439.13</v>
      </c>
      <c r="K17" s="91">
        <f t="shared" si="2"/>
        <v>0.6764503361856431</v>
      </c>
      <c r="L17" s="36">
        <v>110767.82999999999</v>
      </c>
      <c r="M17" s="91">
        <f t="shared" si="3"/>
        <v>2.0453475905328746</v>
      </c>
      <c r="N17" s="54">
        <f t="shared" si="7"/>
        <v>85328.699999999983</v>
      </c>
      <c r="O17" s="37">
        <f t="shared" si="8"/>
        <v>335.42302743843828</v>
      </c>
      <c r="P17" s="57">
        <f t="shared" si="9"/>
        <v>1.3688972543472315</v>
      </c>
    </row>
    <row r="18" spans="1:16" x14ac:dyDescent="0.25">
      <c r="A18" s="110" t="s">
        <v>11</v>
      </c>
      <c r="B18" s="23" t="s">
        <v>49</v>
      </c>
      <c r="C18" s="36">
        <v>37</v>
      </c>
      <c r="D18" s="91">
        <f t="shared" si="0"/>
        <v>2.3343848580441637</v>
      </c>
      <c r="E18" s="36">
        <v>39</v>
      </c>
      <c r="F18" s="91">
        <f t="shared" si="1"/>
        <v>1.6616957818491693</v>
      </c>
      <c r="G18" s="54">
        <f t="shared" si="4"/>
        <v>2</v>
      </c>
      <c r="H18" s="37">
        <f t="shared" si="5"/>
        <v>5.4054054054054053</v>
      </c>
      <c r="I18" s="45">
        <f t="shared" si="6"/>
        <v>-0.67268907619499441</v>
      </c>
      <c r="J18" s="36">
        <v>88926.43</v>
      </c>
      <c r="K18" s="91">
        <f t="shared" si="2"/>
        <v>2.3646372131943605</v>
      </c>
      <c r="L18" s="36">
        <v>42935.66</v>
      </c>
      <c r="M18" s="91">
        <f t="shared" si="3"/>
        <v>0.79281456293707975</v>
      </c>
      <c r="N18" s="54">
        <f t="shared" si="7"/>
        <v>-45990.76999999999</v>
      </c>
      <c r="O18" s="37">
        <f t="shared" si="8"/>
        <v>-51.717773894667751</v>
      </c>
      <c r="P18" s="57">
        <f t="shared" si="9"/>
        <v>-1.5718226502572807</v>
      </c>
    </row>
    <row r="19" spans="1:16" ht="25.5" x14ac:dyDescent="0.25">
      <c r="A19" s="110" t="s">
        <v>12</v>
      </c>
      <c r="B19" s="23" t="s">
        <v>51</v>
      </c>
      <c r="C19" s="36">
        <v>807</v>
      </c>
      <c r="D19" s="91">
        <f t="shared" si="0"/>
        <v>50.914826498422713</v>
      </c>
      <c r="E19" s="36">
        <v>1136</v>
      </c>
      <c r="F19" s="91">
        <f t="shared" si="1"/>
        <v>48.402215594375797</v>
      </c>
      <c r="G19" s="54">
        <f t="shared" si="4"/>
        <v>329</v>
      </c>
      <c r="H19" s="37">
        <f t="shared" si="5"/>
        <v>40.768277571251552</v>
      </c>
      <c r="I19" s="45">
        <f t="shared" si="6"/>
        <v>-2.512610904046916</v>
      </c>
      <c r="J19" s="36">
        <v>1980518.0400000003</v>
      </c>
      <c r="K19" s="91">
        <f t="shared" si="2"/>
        <v>52.663832999781476</v>
      </c>
      <c r="L19" s="36">
        <v>3610968.0000000005</v>
      </c>
      <c r="M19" s="91">
        <f t="shared" si="3"/>
        <v>66.677163381202973</v>
      </c>
      <c r="N19" s="54">
        <f t="shared" si="7"/>
        <v>1630449.9600000002</v>
      </c>
      <c r="O19" s="37">
        <f t="shared" si="8"/>
        <v>82.324418514259023</v>
      </c>
      <c r="P19" s="57">
        <f t="shared" si="9"/>
        <v>14.013330381421497</v>
      </c>
    </row>
    <row r="20" spans="1:16" ht="25.5" x14ac:dyDescent="0.25">
      <c r="A20" s="110" t="s">
        <v>13</v>
      </c>
      <c r="B20" s="23" t="s">
        <v>52</v>
      </c>
      <c r="C20" s="36">
        <v>0</v>
      </c>
      <c r="D20" s="91">
        <f t="shared" si="0"/>
        <v>0</v>
      </c>
      <c r="E20" s="36">
        <v>0</v>
      </c>
      <c r="F20" s="91">
        <f t="shared" si="1"/>
        <v>0</v>
      </c>
      <c r="G20" s="54">
        <f t="shared" si="4"/>
        <v>0</v>
      </c>
      <c r="H20" s="37" t="str">
        <f t="shared" si="5"/>
        <v>-</v>
      </c>
      <c r="I20" s="45">
        <f t="shared" si="6"/>
        <v>0</v>
      </c>
      <c r="J20" s="36">
        <v>0</v>
      </c>
      <c r="K20" s="91">
        <f t="shared" si="2"/>
        <v>0</v>
      </c>
      <c r="L20" s="36">
        <v>0</v>
      </c>
      <c r="M20" s="91">
        <f t="shared" si="3"/>
        <v>0</v>
      </c>
      <c r="N20" s="54">
        <f t="shared" si="7"/>
        <v>0</v>
      </c>
      <c r="O20" s="37" t="str">
        <f t="shared" si="8"/>
        <v>-</v>
      </c>
      <c r="P20" s="57">
        <f t="shared" si="9"/>
        <v>0</v>
      </c>
    </row>
    <row r="21" spans="1:16" ht="25.5" x14ac:dyDescent="0.25">
      <c r="A21" s="110" t="s">
        <v>14</v>
      </c>
      <c r="B21" s="23" t="s">
        <v>53</v>
      </c>
      <c r="C21" s="36">
        <v>0</v>
      </c>
      <c r="D21" s="91">
        <f t="shared" si="0"/>
        <v>0</v>
      </c>
      <c r="E21" s="36">
        <v>0</v>
      </c>
      <c r="F21" s="91">
        <f t="shared" si="1"/>
        <v>0</v>
      </c>
      <c r="G21" s="54">
        <f t="shared" si="4"/>
        <v>0</v>
      </c>
      <c r="H21" s="37" t="str">
        <f t="shared" si="5"/>
        <v>-</v>
      </c>
      <c r="I21" s="45">
        <f t="shared" si="6"/>
        <v>0</v>
      </c>
      <c r="J21" s="36">
        <v>0</v>
      </c>
      <c r="K21" s="91">
        <f t="shared" si="2"/>
        <v>0</v>
      </c>
      <c r="L21" s="36">
        <v>0</v>
      </c>
      <c r="M21" s="91">
        <f t="shared" si="3"/>
        <v>0</v>
      </c>
      <c r="N21" s="54">
        <f t="shared" si="7"/>
        <v>0</v>
      </c>
      <c r="O21" s="37" t="str">
        <f t="shared" si="8"/>
        <v>-</v>
      </c>
      <c r="P21" s="57">
        <f t="shared" si="9"/>
        <v>0</v>
      </c>
    </row>
    <row r="22" spans="1:16" x14ac:dyDescent="0.25">
      <c r="A22" s="110" t="s">
        <v>15</v>
      </c>
      <c r="B22" s="23" t="s">
        <v>54</v>
      </c>
      <c r="C22" s="36">
        <v>3</v>
      </c>
      <c r="D22" s="91">
        <f t="shared" si="0"/>
        <v>0.1892744479495268</v>
      </c>
      <c r="E22" s="36">
        <v>3</v>
      </c>
      <c r="F22" s="91">
        <f t="shared" si="1"/>
        <v>0.1278227524499361</v>
      </c>
      <c r="G22" s="54">
        <f t="shared" si="4"/>
        <v>0</v>
      </c>
      <c r="H22" s="37">
        <f t="shared" si="5"/>
        <v>0</v>
      </c>
      <c r="I22" s="45">
        <f t="shared" si="6"/>
        <v>-6.1451695499590703E-2</v>
      </c>
      <c r="J22" s="36">
        <v>9037.4699999999993</v>
      </c>
      <c r="K22" s="91">
        <f t="shared" si="2"/>
        <v>0.2403148071403253</v>
      </c>
      <c r="L22" s="36">
        <v>3533.77</v>
      </c>
      <c r="M22" s="91">
        <f t="shared" si="3"/>
        <v>6.5251688644594352E-2</v>
      </c>
      <c r="N22" s="54">
        <f t="shared" si="7"/>
        <v>-5503.6999999999989</v>
      </c>
      <c r="O22" s="37">
        <f t="shared" si="8"/>
        <v>-60.89868071484608</v>
      </c>
      <c r="P22" s="57">
        <f t="shared" si="9"/>
        <v>-0.17506311849573095</v>
      </c>
    </row>
    <row r="23" spans="1:16" x14ac:dyDescent="0.25">
      <c r="A23" s="110" t="s">
        <v>16</v>
      </c>
      <c r="B23" s="23" t="s">
        <v>50</v>
      </c>
      <c r="C23" s="36">
        <v>0</v>
      </c>
      <c r="D23" s="91">
        <f t="shared" si="0"/>
        <v>0</v>
      </c>
      <c r="E23" s="36">
        <v>0</v>
      </c>
      <c r="F23" s="91">
        <f t="shared" si="1"/>
        <v>0</v>
      </c>
      <c r="G23" s="54">
        <f t="shared" si="4"/>
        <v>0</v>
      </c>
      <c r="H23" s="37" t="str">
        <f t="shared" si="5"/>
        <v>-</v>
      </c>
      <c r="I23" s="45">
        <f t="shared" si="6"/>
        <v>0</v>
      </c>
      <c r="J23" s="36">
        <v>0</v>
      </c>
      <c r="K23" s="91">
        <f t="shared" si="2"/>
        <v>0</v>
      </c>
      <c r="L23" s="36">
        <v>0</v>
      </c>
      <c r="M23" s="91">
        <f t="shared" si="3"/>
        <v>0</v>
      </c>
      <c r="N23" s="54">
        <f t="shared" si="7"/>
        <v>0</v>
      </c>
      <c r="O23" s="37" t="str">
        <f t="shared" si="8"/>
        <v>-</v>
      </c>
      <c r="P23" s="57">
        <f t="shared" si="9"/>
        <v>0</v>
      </c>
    </row>
    <row r="24" spans="1:16" x14ac:dyDescent="0.25">
      <c r="A24" s="110" t="s">
        <v>17</v>
      </c>
      <c r="B24" s="23" t="s">
        <v>61</v>
      </c>
      <c r="C24" s="36">
        <v>0</v>
      </c>
      <c r="D24" s="91">
        <f t="shared" si="0"/>
        <v>0</v>
      </c>
      <c r="E24" s="36">
        <v>0</v>
      </c>
      <c r="F24" s="91">
        <f t="shared" si="1"/>
        <v>0</v>
      </c>
      <c r="G24" s="54">
        <f t="shared" si="4"/>
        <v>0</v>
      </c>
      <c r="H24" s="37" t="str">
        <f t="shared" si="5"/>
        <v>-</v>
      </c>
      <c r="I24" s="45">
        <f t="shared" si="6"/>
        <v>0</v>
      </c>
      <c r="J24" s="36">
        <v>0</v>
      </c>
      <c r="K24" s="91">
        <f t="shared" si="2"/>
        <v>0</v>
      </c>
      <c r="L24" s="36">
        <v>0</v>
      </c>
      <c r="M24" s="91">
        <f t="shared" si="3"/>
        <v>0</v>
      </c>
      <c r="N24" s="54">
        <f t="shared" si="7"/>
        <v>0</v>
      </c>
      <c r="O24" s="37" t="str">
        <f t="shared" si="8"/>
        <v>-</v>
      </c>
      <c r="P24" s="57">
        <f t="shared" si="9"/>
        <v>0</v>
      </c>
    </row>
    <row r="25" spans="1:16" x14ac:dyDescent="0.25">
      <c r="A25" s="110" t="s">
        <v>18</v>
      </c>
      <c r="B25" s="23" t="s">
        <v>62</v>
      </c>
      <c r="C25" s="36">
        <v>1</v>
      </c>
      <c r="D25" s="91">
        <f t="shared" si="0"/>
        <v>6.3091482649842281E-2</v>
      </c>
      <c r="E25" s="36">
        <v>3</v>
      </c>
      <c r="F25" s="91">
        <f t="shared" si="1"/>
        <v>0.1278227524499361</v>
      </c>
      <c r="G25" s="54">
        <f t="shared" si="4"/>
        <v>2</v>
      </c>
      <c r="H25" s="37">
        <f t="shared" si="5"/>
        <v>200</v>
      </c>
      <c r="I25" s="45">
        <f t="shared" si="6"/>
        <v>6.4731269800093819E-2</v>
      </c>
      <c r="J25" s="36">
        <v>1292.32</v>
      </c>
      <c r="K25" s="91">
        <f t="shared" si="2"/>
        <v>3.4364001381314145E-2</v>
      </c>
      <c r="L25" s="36">
        <v>1807.6</v>
      </c>
      <c r="M25" s="91">
        <f t="shared" si="3"/>
        <v>3.3377654005203719E-2</v>
      </c>
      <c r="N25" s="54">
        <f t="shared" si="7"/>
        <v>515.28</v>
      </c>
      <c r="O25" s="37">
        <f t="shared" si="8"/>
        <v>39.872477404977097</v>
      </c>
      <c r="P25" s="57">
        <f t="shared" si="9"/>
        <v>-9.8634737611042606E-4</v>
      </c>
    </row>
    <row r="26" spans="1:16" x14ac:dyDescent="0.25">
      <c r="A26" s="110" t="s">
        <v>19</v>
      </c>
      <c r="B26" s="23" t="s">
        <v>55</v>
      </c>
      <c r="C26" s="36">
        <v>0</v>
      </c>
      <c r="D26" s="91">
        <f t="shared" si="0"/>
        <v>0</v>
      </c>
      <c r="E26" s="36">
        <v>0</v>
      </c>
      <c r="F26" s="91">
        <f t="shared" si="1"/>
        <v>0</v>
      </c>
      <c r="G26" s="54">
        <f t="shared" si="4"/>
        <v>0</v>
      </c>
      <c r="H26" s="37" t="str">
        <f t="shared" si="5"/>
        <v>-</v>
      </c>
      <c r="I26" s="45">
        <f t="shared" si="6"/>
        <v>0</v>
      </c>
      <c r="J26" s="36">
        <v>0</v>
      </c>
      <c r="K26" s="91">
        <f t="shared" si="2"/>
        <v>0</v>
      </c>
      <c r="L26" s="36">
        <v>0</v>
      </c>
      <c r="M26" s="91">
        <f t="shared" si="3"/>
        <v>0</v>
      </c>
      <c r="N26" s="54">
        <f t="shared" si="7"/>
        <v>0</v>
      </c>
      <c r="O26" s="37" t="str">
        <f t="shared" si="8"/>
        <v>-</v>
      </c>
      <c r="P26" s="57">
        <f t="shared" si="9"/>
        <v>0</v>
      </c>
    </row>
    <row r="27" spans="1:16" x14ac:dyDescent="0.25">
      <c r="A27" s="110" t="s">
        <v>20</v>
      </c>
      <c r="B27" s="23" t="s">
        <v>45</v>
      </c>
      <c r="C27" s="36">
        <v>0</v>
      </c>
      <c r="D27" s="91">
        <f t="shared" si="0"/>
        <v>0</v>
      </c>
      <c r="E27" s="36">
        <v>0</v>
      </c>
      <c r="F27" s="91">
        <f t="shared" si="1"/>
        <v>0</v>
      </c>
      <c r="G27" s="54">
        <f>E27-C27</f>
        <v>0</v>
      </c>
      <c r="H27" s="37" t="str">
        <f t="shared" si="5"/>
        <v>-</v>
      </c>
      <c r="I27" s="45">
        <f t="shared" si="6"/>
        <v>0</v>
      </c>
      <c r="J27" s="36">
        <v>0</v>
      </c>
      <c r="K27" s="91">
        <f t="shared" si="2"/>
        <v>0</v>
      </c>
      <c r="L27" s="36">
        <v>0</v>
      </c>
      <c r="M27" s="91">
        <f t="shared" si="3"/>
        <v>0</v>
      </c>
      <c r="N27" s="54">
        <f>L27-J27</f>
        <v>0</v>
      </c>
      <c r="O27" s="37" t="str">
        <f t="shared" si="8"/>
        <v>-</v>
      </c>
      <c r="P27" s="57">
        <f t="shared" si="9"/>
        <v>0</v>
      </c>
    </row>
    <row r="28" spans="1:16" x14ac:dyDescent="0.25">
      <c r="A28" s="111" t="s">
        <v>35</v>
      </c>
      <c r="B28" s="13" t="s">
        <v>24</v>
      </c>
      <c r="C28" s="38">
        <f>SUM(C10:C27)</f>
        <v>1486</v>
      </c>
      <c r="D28" s="39">
        <f>SUM(D10:D27)</f>
        <v>93.753943217665608</v>
      </c>
      <c r="E28" s="38">
        <f>SUM(E10:E27)</f>
        <v>2222</v>
      </c>
      <c r="F28" s="39">
        <f>SUM(F10:F27)</f>
        <v>94.674051981252646</v>
      </c>
      <c r="G28" s="39">
        <f>E28-C28</f>
        <v>736</v>
      </c>
      <c r="H28" s="39">
        <f>(E28-C28)/C28*100</f>
        <v>49.52893674293405</v>
      </c>
      <c r="I28" s="47">
        <f>F28-D28</f>
        <v>0.92010876358703797</v>
      </c>
      <c r="J28" s="38">
        <f>SUM(J10:J27)</f>
        <v>3092070.0700000003</v>
      </c>
      <c r="K28" s="50">
        <f>SUM(K10:K27)</f>
        <v>82.221044444564924</v>
      </c>
      <c r="L28" s="38">
        <f>SUM(L10:L27)</f>
        <v>4974155.0299999993</v>
      </c>
      <c r="M28" s="50">
        <f>SUM(M10:M27)</f>
        <v>91.848653219508606</v>
      </c>
      <c r="N28" s="50">
        <f>L28-J28</f>
        <v>1882084.959999999</v>
      </c>
      <c r="O28" s="50">
        <f>(L28-J28)/J28*100</f>
        <v>60.868121271262098</v>
      </c>
      <c r="P28" s="58">
        <f>M28-K28</f>
        <v>9.6276087749436812</v>
      </c>
    </row>
    <row r="29" spans="1:16" x14ac:dyDescent="0.25">
      <c r="A29" s="112" t="s">
        <v>29</v>
      </c>
      <c r="B29" s="11" t="s">
        <v>25</v>
      </c>
      <c r="C29" s="36">
        <v>74</v>
      </c>
      <c r="D29" s="91">
        <f>C29/C$34*100</f>
        <v>4.6687697160883275</v>
      </c>
      <c r="E29" s="36">
        <v>103</v>
      </c>
      <c r="F29" s="91">
        <f>E29/E$34*100</f>
        <v>4.3885811674478061</v>
      </c>
      <c r="G29" s="54">
        <f>E29-C29</f>
        <v>29</v>
      </c>
      <c r="H29" s="37">
        <f t="shared" si="5"/>
        <v>39.189189189189186</v>
      </c>
      <c r="I29" s="45">
        <f t="shared" si="6"/>
        <v>-0.28018854864052134</v>
      </c>
      <c r="J29" s="36">
        <v>626513.6</v>
      </c>
      <c r="K29" s="91">
        <f>J29/J$34*100</f>
        <v>16.6595844804786</v>
      </c>
      <c r="L29" s="36">
        <v>390131.95</v>
      </c>
      <c r="M29" s="91">
        <f>L29/L$34*100</f>
        <v>7.203855523055676</v>
      </c>
      <c r="N29" s="54">
        <f>L29-J29</f>
        <v>-236381.64999999997</v>
      </c>
      <c r="O29" s="37">
        <f t="shared" ref="O29:O32" si="10">IFERROR((L29-J29)/J29*100, "-")</f>
        <v>-37.729691741727549</v>
      </c>
      <c r="P29" s="59">
        <f>M29-K29</f>
        <v>-9.4557289574229237</v>
      </c>
    </row>
    <row r="30" spans="1:16" x14ac:dyDescent="0.25">
      <c r="A30" s="112" t="s">
        <v>26</v>
      </c>
      <c r="B30" s="12" t="s">
        <v>27</v>
      </c>
      <c r="C30" s="36">
        <v>0</v>
      </c>
      <c r="D30" s="91">
        <f>C30/C$34*100</f>
        <v>0</v>
      </c>
      <c r="E30" s="36">
        <v>0</v>
      </c>
      <c r="F30" s="91">
        <f>E30/E$34*100</f>
        <v>0</v>
      </c>
      <c r="G30" s="54">
        <f t="shared" ref="G30:G32" si="11">E30-C30</f>
        <v>0</v>
      </c>
      <c r="H30" s="37" t="str">
        <f t="shared" si="5"/>
        <v>-</v>
      </c>
      <c r="I30" s="45">
        <f t="shared" si="6"/>
        <v>0</v>
      </c>
      <c r="J30" s="36">
        <v>0</v>
      </c>
      <c r="K30" s="91">
        <f>J30/J$34*100</f>
        <v>0</v>
      </c>
      <c r="L30" s="36">
        <v>220.69</v>
      </c>
      <c r="M30" s="91">
        <f>L30/L$34*100</f>
        <v>4.0750799194558584E-3</v>
      </c>
      <c r="N30" s="54">
        <f t="shared" ref="N30:N32" si="12">L30-J30</f>
        <v>220.69</v>
      </c>
      <c r="O30" s="37" t="str">
        <f t="shared" si="10"/>
        <v>-</v>
      </c>
      <c r="P30" s="59">
        <f t="shared" ref="P30:P32" si="13">M30-K30</f>
        <v>4.0750799194558584E-3</v>
      </c>
    </row>
    <row r="31" spans="1:16" x14ac:dyDescent="0.25">
      <c r="A31" s="112" t="s">
        <v>28</v>
      </c>
      <c r="B31" s="25" t="s">
        <v>30</v>
      </c>
      <c r="C31" s="36">
        <v>25</v>
      </c>
      <c r="D31" s="91">
        <f>C31/C$34*100</f>
        <v>1.5772870662460567</v>
      </c>
      <c r="E31" s="36">
        <v>22</v>
      </c>
      <c r="F31" s="91">
        <f>E31/E$34*100</f>
        <v>0.93736685129953123</v>
      </c>
      <c r="G31" s="54">
        <f t="shared" si="11"/>
        <v>-3</v>
      </c>
      <c r="H31" s="37">
        <f t="shared" si="5"/>
        <v>-12</v>
      </c>
      <c r="I31" s="45">
        <f t="shared" si="6"/>
        <v>-0.63992021494652551</v>
      </c>
      <c r="J31" s="36">
        <v>42095.96</v>
      </c>
      <c r="K31" s="91">
        <f>J31/J$34*100</f>
        <v>1.11937107495647</v>
      </c>
      <c r="L31" s="36">
        <v>51091.64</v>
      </c>
      <c r="M31" s="91">
        <f>L31/L$34*100</f>
        <v>0.94341617751627949</v>
      </c>
      <c r="N31" s="54">
        <f t="shared" si="12"/>
        <v>8995.68</v>
      </c>
      <c r="O31" s="37">
        <f t="shared" si="10"/>
        <v>21.369461582536662</v>
      </c>
      <c r="P31" s="59">
        <f t="shared" si="13"/>
        <v>-0.17595489744019055</v>
      </c>
    </row>
    <row r="32" spans="1:16" x14ac:dyDescent="0.25">
      <c r="A32" s="110" t="s">
        <v>23</v>
      </c>
      <c r="B32" s="25" t="s">
        <v>40</v>
      </c>
      <c r="C32" s="40">
        <v>0</v>
      </c>
      <c r="D32" s="91">
        <f>C32/C$34*100</f>
        <v>0</v>
      </c>
      <c r="E32" s="36">
        <v>0</v>
      </c>
      <c r="F32" s="91">
        <f>E32/E$34*100</f>
        <v>0</v>
      </c>
      <c r="G32" s="54">
        <f t="shared" si="11"/>
        <v>0</v>
      </c>
      <c r="H32" s="37" t="str">
        <f t="shared" si="5"/>
        <v>-</v>
      </c>
      <c r="I32" s="45">
        <f t="shared" si="6"/>
        <v>0</v>
      </c>
      <c r="J32" s="36">
        <v>0</v>
      </c>
      <c r="K32" s="91">
        <f>J32/J$34*100</f>
        <v>0</v>
      </c>
      <c r="L32" s="36">
        <v>0</v>
      </c>
      <c r="M32" s="91">
        <f>L32/L$34*100</f>
        <v>0</v>
      </c>
      <c r="N32" s="54">
        <f t="shared" si="12"/>
        <v>0</v>
      </c>
      <c r="O32" s="37" t="str">
        <f t="shared" si="10"/>
        <v>-</v>
      </c>
      <c r="P32" s="59">
        <f t="shared" si="13"/>
        <v>0</v>
      </c>
    </row>
    <row r="33" spans="1:16" x14ac:dyDescent="0.25">
      <c r="A33" s="111" t="s">
        <v>21</v>
      </c>
      <c r="B33" s="16" t="s">
        <v>22</v>
      </c>
      <c r="C33" s="41">
        <f>SUM(C29:C32)</f>
        <v>99</v>
      </c>
      <c r="D33" s="55">
        <f>SUM(D29:D32)</f>
        <v>6.2460567823343842</v>
      </c>
      <c r="E33" s="41">
        <f>SUM(E29:E32)</f>
        <v>125</v>
      </c>
      <c r="F33" s="55">
        <f>SUM(F29:F32)</f>
        <v>5.3259480187473374</v>
      </c>
      <c r="G33" s="53">
        <f>E33-C33</f>
        <v>26</v>
      </c>
      <c r="H33" s="53">
        <f>(E33-C33)/C33*100</f>
        <v>26.262626262626267</v>
      </c>
      <c r="I33" s="48">
        <f>F33-D33</f>
        <v>-0.92010876358704685</v>
      </c>
      <c r="J33" s="41">
        <f>SUM(J29:J32)</f>
        <v>668609.55999999994</v>
      </c>
      <c r="K33" s="50">
        <f>SUM(K29:K32)</f>
        <v>17.778955555435068</v>
      </c>
      <c r="L33" s="41">
        <f>SUM(L29:L32)</f>
        <v>441444.28</v>
      </c>
      <c r="M33" s="55">
        <f>SUM(M29:M32)</f>
        <v>8.1513467804914121</v>
      </c>
      <c r="N33" s="55">
        <f>L33-J33</f>
        <v>-227165.27999999991</v>
      </c>
      <c r="O33" s="55">
        <f>(L33-J33)/J33*100</f>
        <v>-33.975775039770582</v>
      </c>
      <c r="P33" s="60">
        <f>M33-K33</f>
        <v>-9.6276087749436563</v>
      </c>
    </row>
    <row r="34" spans="1:16" x14ac:dyDescent="0.25">
      <c r="A34" s="113" t="s">
        <v>38</v>
      </c>
      <c r="B34" s="27" t="s">
        <v>39</v>
      </c>
      <c r="C34" s="43">
        <f>C28+C33</f>
        <v>1585</v>
      </c>
      <c r="D34" s="52">
        <f>D28+D33</f>
        <v>99.999999999999986</v>
      </c>
      <c r="E34" s="44">
        <f>E28+E33</f>
        <v>2347</v>
      </c>
      <c r="F34" s="44">
        <f>F28+F33</f>
        <v>99.999999999999986</v>
      </c>
      <c r="G34" s="42">
        <f>G28+G33</f>
        <v>762</v>
      </c>
      <c r="H34" s="42">
        <f>(E34-C34)/C34*100</f>
        <v>48.07570977917981</v>
      </c>
      <c r="I34" s="42">
        <f>F34-D34</f>
        <v>0</v>
      </c>
      <c r="J34" s="43">
        <f>J28+J33</f>
        <v>3760679.6300000004</v>
      </c>
      <c r="K34" s="44">
        <f>(K28+K33)</f>
        <v>100</v>
      </c>
      <c r="L34" s="43">
        <f>L28+L33</f>
        <v>5415599.3099999996</v>
      </c>
      <c r="M34" s="44">
        <f>(M28+M33)</f>
        <v>100.00000000000001</v>
      </c>
      <c r="N34" s="56">
        <f>N28+N33</f>
        <v>1654919.6799999992</v>
      </c>
      <c r="O34" s="42">
        <f>(L34-J34)/J34*100</f>
        <v>44.005867099080682</v>
      </c>
      <c r="P34" s="107">
        <f>M34-K34</f>
        <v>0</v>
      </c>
    </row>
    <row r="37" spans="1:16" x14ac:dyDescent="0.25">
      <c r="B37" s="108" t="s">
        <v>68</v>
      </c>
    </row>
  </sheetData>
  <mergeCells count="6">
    <mergeCell ref="A7:A9"/>
    <mergeCell ref="C7:I7"/>
    <mergeCell ref="J7:P7"/>
    <mergeCell ref="G8:H8"/>
    <mergeCell ref="N8:O8"/>
    <mergeCell ref="B7:B9"/>
  </mergeCells>
  <pageMargins left="0.39370078740157483" right="0.39370078740157483" top="0.74803149606299213" bottom="0.74803149606299213" header="0.31496062992125984" footer="0.31496062992125984"/>
  <pageSetup paperSize="9" scale="70" orientation="landscape" verticalDpi="0" r:id="rId1"/>
  <headerFooter>
    <oddHeader>&amp;L&amp;G&amp;C&amp;"+,Regular"&amp;10Statistika tržišta osiguranja&amp;R&amp;"+,Regular"&amp;10Mjesečno izvješće</oddHeader>
    <oddFooter>&amp;C&amp;"+,Regular"&amp;10U izvješće su uključeni podatci zaključno s 31.01.2018.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BiH</vt:lpstr>
      <vt:lpstr>FBiH</vt:lpstr>
      <vt:lpstr>Sjedište u FBiH</vt:lpstr>
      <vt:lpstr>RS</vt:lpstr>
      <vt:lpstr>Sjedište u RS-u</vt:lpstr>
      <vt:lpstr>BiH!Print_Area</vt:lpstr>
      <vt:lpstr>'Sjedište u RS-u'!Print_Area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2018-10-03T12:12:43Z</cp:lastPrinted>
  <dcterms:created xsi:type="dcterms:W3CDTF">2018-01-08T12:56:16Z</dcterms:created>
  <dcterms:modified xsi:type="dcterms:W3CDTF">2018-10-03T12:15:35Z</dcterms:modified>
</cp:coreProperties>
</file>